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Z:\ESTATISTICAS IVV\1. SÍNTESE ESTATISTICA\152. ABRIL 2026\"/>
    </mc:Choice>
  </mc:AlternateContent>
  <xr:revisionPtr revIDLastSave="0" documentId="13_ncr:1_{E69907CA-491B-46E8-8937-32CC26B15C66}" xr6:coauthVersionLast="47" xr6:coauthVersionMax="47" xr10:uidLastSave="{00000000-0000-0000-0000-000000000000}"/>
  <bookViews>
    <workbookView xWindow="21480" yWindow="-120" windowWidth="21840" windowHeight="13020" xr2:uid="{00000000-000D-0000-FFFF-FFFF00000000}"/>
  </bookViews>
  <sheets>
    <sheet name="Indice" sheetId="30" r:id="rId1"/>
    <sheet name="0" sheetId="32" r:id="rId2"/>
    <sheet name="1" sheetId="87" r:id="rId3"/>
    <sheet name="2" sheetId="91" r:id="rId4"/>
    <sheet name="3" sheetId="92" r:id="rId5"/>
    <sheet name="4" sheetId="2" r:id="rId6"/>
    <sheet name="5" sheetId="93" r:id="rId7"/>
    <sheet name="6" sheetId="34" r:id="rId8"/>
    <sheet name="7" sheetId="85" r:id="rId9"/>
    <sheet name="8" sheetId="3" r:id="rId10"/>
    <sheet name="9" sheetId="86" r:id="rId11"/>
    <sheet name="10" sheetId="71" r:id="rId12"/>
    <sheet name="11" sheetId="36" r:id="rId13"/>
    <sheet name="12" sheetId="95" r:id="rId14"/>
    <sheet name="13" sheetId="94" r:id="rId15"/>
    <sheet name="14" sheetId="96" r:id="rId16"/>
    <sheet name="15" sheetId="97" r:id="rId17"/>
    <sheet name="16" sheetId="98" r:id="rId18"/>
    <sheet name="17" sheetId="99" r:id="rId19"/>
    <sheet name="18" sheetId="100" r:id="rId20"/>
    <sheet name="19" sheetId="101" r:id="rId21"/>
    <sheet name="20" sheetId="65" r:id="rId22"/>
    <sheet name="21" sheetId="66" r:id="rId23"/>
    <sheet name="22" sheetId="67" r:id="rId24"/>
    <sheet name="23" sheetId="68" r:id="rId25"/>
    <sheet name="24" sheetId="69" r:id="rId26"/>
    <sheet name="25" sheetId="70" r:id="rId27"/>
    <sheet name="1 (2)" sheetId="49" state="hidden" r:id="rId28"/>
  </sheets>
  <externalReferences>
    <externalReference r:id="rId29"/>
    <externalReference r:id="rId30"/>
  </externalReferences>
  <definedNames>
    <definedName name="_xlnm.Print_Area" localSheetId="2">'1'!$A$1:$W$36</definedName>
    <definedName name="_xlnm.Print_Area" localSheetId="12">'11'!$A$1:$AG$92</definedName>
    <definedName name="_xlnm.Print_Area" localSheetId="14">'13'!$A$1:$AG$92</definedName>
    <definedName name="_xlnm.Print_Area" localSheetId="16">'15'!$A$1:$AG$92</definedName>
    <definedName name="_xlnm.Print_Area" localSheetId="18">'17'!$A$1:$AG$92</definedName>
    <definedName name="_xlnm.Print_Area" localSheetId="20">'19'!$A$1:$AG$92</definedName>
    <definedName name="_xlnm.Print_Area" localSheetId="3">'2'!$A$1:$BF$68</definedName>
    <definedName name="_xlnm.Print_Area" localSheetId="21">'20'!$A$1:$R$8</definedName>
    <definedName name="_xlnm.Print_Area" localSheetId="22">'21'!$A$1:$P$84</definedName>
    <definedName name="_xlnm.Print_Area" localSheetId="23">'22'!$A$1:$R$8</definedName>
    <definedName name="_xlnm.Print_Area" localSheetId="24">'23'!$A$1:$P$96</definedName>
    <definedName name="_xlnm.Print_Area" localSheetId="25">'24'!$A$1:$R$8</definedName>
    <definedName name="_xlnm.Print_Area" localSheetId="26">'25'!$A$1:$P$95</definedName>
    <definedName name="_xlnm.Print_Area" localSheetId="4">'3'!$A$1:$BF$68</definedName>
    <definedName name="_xlnm.Print_Area" localSheetId="5">'4'!$A$1:$Q$20</definedName>
    <definedName name="_xlnm.Print_Area" localSheetId="6">'5'!$A$1:$Q$20</definedName>
    <definedName name="_xlnm.Print_Area" localSheetId="9">'8'!$A$1:$Q$96</definedName>
    <definedName name="_xlnm.Print_Area" localSheetId="10">'9'!$A$1:$Q$96</definedName>
    <definedName name="_xlnm.Print_Area" localSheetId="0">Indice!$B$1:$N$23</definedName>
    <definedName name="Z_D2454DF7_9151_402B_B9E4_208D72282370_.wvu.Cols" localSheetId="27" hidden="1">'1 (2)'!#REF!</definedName>
    <definedName name="Z_D2454DF7_9151_402B_B9E4_208D72282370_.wvu.Cols" localSheetId="11" hidden="1">'10'!#REF!</definedName>
    <definedName name="Z_D2454DF7_9151_402B_B9E4_208D72282370_.wvu.Cols" localSheetId="12" hidden="1">'11'!#REF!</definedName>
    <definedName name="Z_D2454DF7_9151_402B_B9E4_208D72282370_.wvu.Cols" localSheetId="13" hidden="1">'12'!#REF!</definedName>
    <definedName name="Z_D2454DF7_9151_402B_B9E4_208D72282370_.wvu.Cols" localSheetId="14" hidden="1">'13'!#REF!</definedName>
    <definedName name="Z_D2454DF7_9151_402B_B9E4_208D72282370_.wvu.Cols" localSheetId="15" hidden="1">'14'!#REF!</definedName>
    <definedName name="Z_D2454DF7_9151_402B_B9E4_208D72282370_.wvu.Cols" localSheetId="16" hidden="1">'15'!#REF!</definedName>
    <definedName name="Z_D2454DF7_9151_402B_B9E4_208D72282370_.wvu.Cols" localSheetId="17" hidden="1">'16'!#REF!</definedName>
    <definedName name="Z_D2454DF7_9151_402B_B9E4_208D72282370_.wvu.Cols" localSheetId="18" hidden="1">'17'!#REF!</definedName>
    <definedName name="Z_D2454DF7_9151_402B_B9E4_208D72282370_.wvu.Cols" localSheetId="19" hidden="1">'18'!#REF!</definedName>
    <definedName name="Z_D2454DF7_9151_402B_B9E4_208D72282370_.wvu.Cols" localSheetId="20" hidden="1">'19'!#REF!</definedName>
    <definedName name="Z_D2454DF7_9151_402B_B9E4_208D72282370_.wvu.Cols" localSheetId="21" hidden="1">'20'!#REF!</definedName>
    <definedName name="Z_D2454DF7_9151_402B_B9E4_208D72282370_.wvu.Cols" localSheetId="22" hidden="1">'21'!#REF!</definedName>
    <definedName name="Z_D2454DF7_9151_402B_B9E4_208D72282370_.wvu.Cols" localSheetId="23" hidden="1">'22'!#REF!</definedName>
    <definedName name="Z_D2454DF7_9151_402B_B9E4_208D72282370_.wvu.Cols" localSheetId="24" hidden="1">'23'!#REF!</definedName>
    <definedName name="Z_D2454DF7_9151_402B_B9E4_208D72282370_.wvu.Cols" localSheetId="25" hidden="1">'24'!#REF!</definedName>
    <definedName name="Z_D2454DF7_9151_402B_B9E4_208D72282370_.wvu.Cols" localSheetId="26" hidden="1">'25'!#REF!</definedName>
    <definedName name="Z_D2454DF7_9151_402B_B9E4_208D72282370_.wvu.Cols" localSheetId="5" hidden="1">'4'!#REF!</definedName>
    <definedName name="Z_D2454DF7_9151_402B_B9E4_208D72282370_.wvu.Cols" localSheetId="6" hidden="1">'5'!#REF!</definedName>
    <definedName name="Z_D2454DF7_9151_402B_B9E4_208D72282370_.wvu.Cols" localSheetId="7" hidden="1">'6'!#REF!</definedName>
    <definedName name="Z_D2454DF7_9151_402B_B9E4_208D72282370_.wvu.Cols" localSheetId="8" hidden="1">'7'!#REF!</definedName>
    <definedName name="Z_D2454DF7_9151_402B_B9E4_208D72282370_.wvu.Cols" localSheetId="9" hidden="1">'8'!#REF!</definedName>
    <definedName name="Z_D2454DF7_9151_402B_B9E4_208D72282370_.wvu.Cols" localSheetId="10" hidden="1">'9'!#REF!</definedName>
    <definedName name="Z_D2454DF7_9151_402B_B9E4_208D72282370_.wvu.PrintArea" localSheetId="12" hidden="1">'11'!$A$1:$AG$92</definedName>
    <definedName name="Z_D2454DF7_9151_402B_B9E4_208D72282370_.wvu.PrintArea" localSheetId="14" hidden="1">'13'!$A$1:$AG$92</definedName>
    <definedName name="Z_D2454DF7_9151_402B_B9E4_208D72282370_.wvu.PrintArea" localSheetId="16" hidden="1">'15'!$A$1:$AG$92</definedName>
    <definedName name="Z_D2454DF7_9151_402B_B9E4_208D72282370_.wvu.PrintArea" localSheetId="18" hidden="1">'17'!$A$1:$AG$92</definedName>
    <definedName name="Z_D2454DF7_9151_402B_B9E4_208D72282370_.wvu.PrintArea" localSheetId="20" hidden="1">'19'!$A$1:$AG$92</definedName>
    <definedName name="Z_D2454DF7_9151_402B_B9E4_208D72282370_.wvu.PrintArea" localSheetId="21" hidden="1">'20'!$A$1:$R$8</definedName>
    <definedName name="Z_D2454DF7_9151_402B_B9E4_208D72282370_.wvu.PrintArea" localSheetId="22" hidden="1">'21'!$A$1:$P$84</definedName>
    <definedName name="Z_D2454DF7_9151_402B_B9E4_208D72282370_.wvu.PrintArea" localSheetId="23" hidden="1">'22'!$A$1:$R$8</definedName>
    <definedName name="Z_D2454DF7_9151_402B_B9E4_208D72282370_.wvu.PrintArea" localSheetId="24" hidden="1">'23'!$A$1:$P$96</definedName>
    <definedName name="Z_D2454DF7_9151_402B_B9E4_208D72282370_.wvu.PrintArea" localSheetId="25" hidden="1">'24'!$A$1:$R$8</definedName>
    <definedName name="Z_D2454DF7_9151_402B_B9E4_208D72282370_.wvu.PrintArea" localSheetId="26" hidden="1">'25'!$A$1:$P$95</definedName>
    <definedName name="Z_D2454DF7_9151_402B_B9E4_208D72282370_.wvu.PrintArea" localSheetId="5" hidden="1">'4'!$A$1:$Q$61</definedName>
    <definedName name="Z_D2454DF7_9151_402B_B9E4_208D72282370_.wvu.PrintArea" localSheetId="6" hidden="1">'5'!$A$1:$Q$61</definedName>
    <definedName name="Z_D2454DF7_9151_402B_B9E4_208D72282370_.wvu.PrintArea" localSheetId="9" hidden="1">'8'!$A$1:$P$96</definedName>
    <definedName name="Z_D2454DF7_9151_402B_B9E4_208D72282370_.wvu.PrintArea" localSheetId="10" hidden="1">'9'!$A$1:$P$96</definedName>
    <definedName name="Z_D2454DF7_9151_402B_B9E4_208D72282370_.wvu.PrintArea" localSheetId="0" hidden="1">Indice!$B$1:$N$23</definedName>
  </definedNames>
  <calcPr calcId="191029"/>
  <customWorkbookViews>
    <customWorkbookView name="Maria João Lima - Vista pessoal" guid="{D2454DF7-9151-402B-B9E4-208D72282370}" mergeInterval="0" personalView="1" maximized="1" windowWidth="1436" windowHeight="675" activeSheetId="2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97" l="1"/>
  <c r="H41" i="97"/>
  <c r="H42" i="97"/>
  <c r="H43" i="97"/>
  <c r="H44" i="97"/>
  <c r="H45" i="97"/>
  <c r="H46" i="97"/>
  <c r="H47" i="97"/>
  <c r="H48" i="97"/>
  <c r="H49" i="97"/>
  <c r="H50" i="97"/>
  <c r="H51" i="97"/>
  <c r="H52" i="97"/>
  <c r="H53" i="97"/>
  <c r="H54" i="97"/>
  <c r="H55" i="97"/>
  <c r="H56" i="97"/>
  <c r="H57" i="97"/>
  <c r="H58" i="97"/>
  <c r="H59" i="97"/>
  <c r="H60" i="97"/>
  <c r="H61" i="97"/>
  <c r="H69" i="94"/>
  <c r="I69" i="94"/>
  <c r="H70" i="94"/>
  <c r="I70" i="94"/>
  <c r="H71" i="94"/>
  <c r="I71" i="94"/>
  <c r="H72" i="94"/>
  <c r="I72" i="94"/>
  <c r="H73" i="94"/>
  <c r="I73" i="94"/>
  <c r="H74" i="94"/>
  <c r="I74" i="94"/>
  <c r="H75" i="94"/>
  <c r="I75" i="94"/>
  <c r="H76" i="94"/>
  <c r="I76" i="94"/>
  <c r="H77" i="94"/>
  <c r="I77" i="94"/>
  <c r="H78" i="94"/>
  <c r="I78" i="94"/>
  <c r="H79" i="94"/>
  <c r="I79" i="94"/>
  <c r="H80" i="94"/>
  <c r="I80" i="94"/>
  <c r="H81" i="94"/>
  <c r="I81" i="94"/>
  <c r="H82" i="94"/>
  <c r="I82" i="94"/>
  <c r="H83" i="94"/>
  <c r="I83" i="94"/>
  <c r="H84" i="94"/>
  <c r="I84" i="94"/>
  <c r="H85" i="94"/>
  <c r="I85" i="94"/>
  <c r="H86" i="94"/>
  <c r="I86" i="94"/>
  <c r="H87" i="94"/>
  <c r="I87" i="94"/>
  <c r="H88" i="94"/>
  <c r="I88" i="94"/>
  <c r="H89" i="94"/>
  <c r="I89" i="94"/>
  <c r="H90" i="94"/>
  <c r="I90" i="94"/>
  <c r="H91" i="94"/>
  <c r="I91" i="94"/>
  <c r="H92" i="94"/>
  <c r="I92" i="94"/>
  <c r="H93" i="94"/>
  <c r="I93" i="94"/>
  <c r="H94" i="94"/>
  <c r="I94" i="94"/>
  <c r="H95" i="94"/>
  <c r="I95" i="94"/>
  <c r="H40" i="71"/>
  <c r="BE10" i="92"/>
  <c r="BF10" i="92" s="1"/>
  <c r="BE54" i="91"/>
  <c r="BF54" i="91" s="1"/>
  <c r="BE32" i="91"/>
  <c r="BF32" i="91" s="1"/>
  <c r="N81" i="70"/>
  <c r="O81" i="70"/>
  <c r="P81" i="70"/>
  <c r="O82" i="70"/>
  <c r="N83" i="70"/>
  <c r="O83" i="70"/>
  <c r="P83" i="70" s="1"/>
  <c r="N84" i="70"/>
  <c r="O84" i="70"/>
  <c r="P84" i="70"/>
  <c r="N85" i="70"/>
  <c r="O85" i="70"/>
  <c r="P85" i="70"/>
  <c r="N86" i="70"/>
  <c r="O86" i="70"/>
  <c r="P86" i="70" s="1"/>
  <c r="O87" i="70"/>
  <c r="N88" i="70"/>
  <c r="O88" i="70"/>
  <c r="P88" i="70"/>
  <c r="O89" i="70"/>
  <c r="N90" i="70"/>
  <c r="O90" i="70"/>
  <c r="P90" i="70" s="1"/>
  <c r="N91" i="70"/>
  <c r="O91" i="70"/>
  <c r="P91" i="70" s="1"/>
  <c r="O92" i="70"/>
  <c r="N93" i="70"/>
  <c r="O93" i="70"/>
  <c r="P93" i="70"/>
  <c r="L81" i="70"/>
  <c r="L83" i="70"/>
  <c r="L84" i="70"/>
  <c r="L85" i="70"/>
  <c r="L86" i="70"/>
  <c r="L88" i="70"/>
  <c r="L90" i="70"/>
  <c r="L91" i="70"/>
  <c r="L93" i="70"/>
  <c r="F81" i="70"/>
  <c r="F83" i="70"/>
  <c r="F84" i="70"/>
  <c r="F85" i="70"/>
  <c r="F86" i="70"/>
  <c r="F88" i="70"/>
  <c r="F90" i="70"/>
  <c r="F91" i="70"/>
  <c r="F93" i="70"/>
  <c r="F94" i="70"/>
  <c r="N61" i="70"/>
  <c r="O61" i="70"/>
  <c r="P61" i="70"/>
  <c r="C95" i="68"/>
  <c r="B95" i="68"/>
  <c r="L72" i="66"/>
  <c r="N72" i="66"/>
  <c r="O72" i="66"/>
  <c r="P72" i="66"/>
  <c r="O73" i="66"/>
  <c r="L74" i="66"/>
  <c r="N74" i="66"/>
  <c r="O74" i="66"/>
  <c r="P74" i="66"/>
  <c r="L75" i="66"/>
  <c r="N75" i="66"/>
  <c r="O75" i="66"/>
  <c r="P75" i="66"/>
  <c r="L76" i="66"/>
  <c r="N76" i="66"/>
  <c r="O76" i="66"/>
  <c r="P76" i="66"/>
  <c r="L77" i="66"/>
  <c r="N77" i="66"/>
  <c r="O77" i="66"/>
  <c r="P77" i="66"/>
  <c r="O78" i="66"/>
  <c r="O79" i="66"/>
  <c r="L80" i="66"/>
  <c r="N80" i="66"/>
  <c r="O80" i="66"/>
  <c r="P80" i="66"/>
  <c r="O81" i="66"/>
  <c r="L82" i="66"/>
  <c r="N82" i="66"/>
  <c r="O82" i="66"/>
  <c r="P82" i="66"/>
  <c r="F72" i="66"/>
  <c r="F74" i="66"/>
  <c r="F75" i="66"/>
  <c r="F76" i="66"/>
  <c r="F77" i="66"/>
  <c r="F80" i="66"/>
  <c r="F82" i="66"/>
  <c r="L19" i="66"/>
  <c r="N19" i="66"/>
  <c r="O19" i="66"/>
  <c r="P19" i="66"/>
  <c r="O20" i="66"/>
  <c r="L21" i="66"/>
  <c r="N21" i="66"/>
  <c r="O21" i="66"/>
  <c r="P21" i="66"/>
  <c r="L22" i="66"/>
  <c r="N22" i="66"/>
  <c r="O22" i="66"/>
  <c r="P22" i="66"/>
  <c r="L23" i="66"/>
  <c r="N23" i="66"/>
  <c r="O23" i="66"/>
  <c r="P23" i="66"/>
  <c r="L24" i="66"/>
  <c r="N24" i="66"/>
  <c r="O24" i="66"/>
  <c r="P24" i="66"/>
  <c r="L25" i="66"/>
  <c r="N25" i="66"/>
  <c r="O25" i="66"/>
  <c r="P25" i="66"/>
  <c r="O26" i="66"/>
  <c r="O27" i="66"/>
  <c r="L28" i="66"/>
  <c r="N28" i="66"/>
  <c r="O28" i="66"/>
  <c r="P28" i="66"/>
  <c r="O29" i="66"/>
  <c r="F19" i="66"/>
  <c r="F21" i="66"/>
  <c r="F22" i="66"/>
  <c r="F23" i="66"/>
  <c r="F24" i="66"/>
  <c r="F25" i="66"/>
  <c r="F28" i="66"/>
  <c r="F30" i="66"/>
  <c r="J7" i="66"/>
  <c r="J8" i="66"/>
  <c r="J9" i="66"/>
  <c r="J10" i="66"/>
  <c r="J11" i="66"/>
  <c r="J12" i="66"/>
  <c r="J13" i="66"/>
  <c r="J14" i="66"/>
  <c r="J15" i="66"/>
  <c r="J16" i="66"/>
  <c r="J17" i="66"/>
  <c r="J18" i="66"/>
  <c r="J19" i="66"/>
  <c r="J20" i="66"/>
  <c r="J21" i="66"/>
  <c r="J22" i="66"/>
  <c r="J23" i="66"/>
  <c r="J24" i="66"/>
  <c r="J25" i="66"/>
  <c r="J26" i="66"/>
  <c r="J27" i="66"/>
  <c r="J28" i="66"/>
  <c r="J29" i="66"/>
  <c r="J30" i="66"/>
  <c r="J31" i="66"/>
  <c r="AE55" i="101"/>
  <c r="AF55" i="101"/>
  <c r="AG55" i="101"/>
  <c r="AO49" i="101"/>
  <c r="AO50" i="101"/>
  <c r="AO51" i="101"/>
  <c r="AO52" i="101"/>
  <c r="AO53" i="101"/>
  <c r="AL49" i="101"/>
  <c r="AI78" i="101"/>
  <c r="AJ78" i="101"/>
  <c r="AK78" i="101"/>
  <c r="AL78" i="101"/>
  <c r="AO78" i="101" s="1"/>
  <c r="AM78" i="101"/>
  <c r="AN78" i="101"/>
  <c r="AQ78" i="101" s="1"/>
  <c r="AP78" i="101"/>
  <c r="AI79" i="101"/>
  <c r="AJ79" i="101"/>
  <c r="AK79" i="101"/>
  <c r="AQ79" i="101" s="1"/>
  <c r="AL79" i="101"/>
  <c r="AM79" i="101"/>
  <c r="AP79" i="101" s="1"/>
  <c r="AN79" i="101"/>
  <c r="AO79" i="101"/>
  <c r="AI80" i="101"/>
  <c r="AJ80" i="101"/>
  <c r="AP80" i="101" s="1"/>
  <c r="AK80" i="101"/>
  <c r="AL80" i="101"/>
  <c r="AO80" i="101" s="1"/>
  <c r="AM80" i="101"/>
  <c r="AN80" i="101"/>
  <c r="AQ80" i="101" s="1"/>
  <c r="AI81" i="101"/>
  <c r="AO81" i="101" s="1"/>
  <c r="AJ81" i="101"/>
  <c r="AK81" i="101"/>
  <c r="AL81" i="101"/>
  <c r="AM81" i="101"/>
  <c r="AP81" i="101" s="1"/>
  <c r="AN81" i="101"/>
  <c r="AQ81" i="101"/>
  <c r="AI82" i="101"/>
  <c r="AJ82" i="101"/>
  <c r="AK82" i="101"/>
  <c r="AL82" i="101"/>
  <c r="AO82" i="101" s="1"/>
  <c r="AM82" i="101"/>
  <c r="AN82" i="101"/>
  <c r="AQ82" i="101" s="1"/>
  <c r="AP82" i="101"/>
  <c r="AI83" i="101"/>
  <c r="AJ83" i="101"/>
  <c r="AK83" i="101"/>
  <c r="AQ83" i="101" s="1"/>
  <c r="AL83" i="101"/>
  <c r="AM83" i="101"/>
  <c r="AP83" i="101" s="1"/>
  <c r="AN83" i="101"/>
  <c r="AO83" i="101"/>
  <c r="AI84" i="101"/>
  <c r="AJ84" i="101"/>
  <c r="AP84" i="101" s="1"/>
  <c r="AK84" i="101"/>
  <c r="AL84" i="101"/>
  <c r="AO84" i="101" s="1"/>
  <c r="AM84" i="101"/>
  <c r="AN84" i="101"/>
  <c r="AQ84" i="101" s="1"/>
  <c r="AI85" i="101"/>
  <c r="AO85" i="101" s="1"/>
  <c r="AJ85" i="101"/>
  <c r="AK85" i="101"/>
  <c r="AL85" i="101"/>
  <c r="AM85" i="101"/>
  <c r="AP85" i="101" s="1"/>
  <c r="AN85" i="101"/>
  <c r="AQ85" i="101"/>
  <c r="AI86" i="101"/>
  <c r="AJ86" i="101"/>
  <c r="AK86" i="101"/>
  <c r="AL86" i="101"/>
  <c r="AO86" i="101" s="1"/>
  <c r="AM86" i="101"/>
  <c r="AN86" i="101"/>
  <c r="AQ86" i="101" s="1"/>
  <c r="AP86" i="101"/>
  <c r="AJ87" i="101"/>
  <c r="AK87" i="101"/>
  <c r="AQ87" i="101" s="1"/>
  <c r="AL87" i="101"/>
  <c r="AM87" i="101"/>
  <c r="AP87" i="101" s="1"/>
  <c r="AN87" i="101"/>
  <c r="AI88" i="101"/>
  <c r="AJ88" i="101"/>
  <c r="AP88" i="101" s="1"/>
  <c r="AK88" i="101"/>
  <c r="AL88" i="101"/>
  <c r="AO88" i="101" s="1"/>
  <c r="AM88" i="101"/>
  <c r="AN88" i="101"/>
  <c r="AQ88" i="101" s="1"/>
  <c r="AI89" i="101"/>
  <c r="AO89" i="101" s="1"/>
  <c r="AJ89" i="101"/>
  <c r="AK89" i="101"/>
  <c r="AL89" i="101"/>
  <c r="AM89" i="101"/>
  <c r="AP89" i="101" s="1"/>
  <c r="AN89" i="101"/>
  <c r="AQ89" i="101"/>
  <c r="AI90" i="101"/>
  <c r="AJ90" i="101"/>
  <c r="AK90" i="101"/>
  <c r="AL90" i="101"/>
  <c r="AO90" i="101" s="1"/>
  <c r="AM90" i="101"/>
  <c r="AN90" i="101"/>
  <c r="AQ90" i="101" s="1"/>
  <c r="AP90" i="101"/>
  <c r="AI91" i="101"/>
  <c r="AJ91" i="101"/>
  <c r="AK91" i="101"/>
  <c r="AQ91" i="101" s="1"/>
  <c r="AL91" i="101"/>
  <c r="AM91" i="101"/>
  <c r="AP91" i="101" s="1"/>
  <c r="AN91" i="101"/>
  <c r="AO91" i="101"/>
  <c r="AJ92" i="101"/>
  <c r="AP92" i="101" s="1"/>
  <c r="AK92" i="101"/>
  <c r="AO92" i="101"/>
  <c r="AM92" i="101"/>
  <c r="AN92" i="101"/>
  <c r="AQ92" i="101" s="1"/>
  <c r="AI93" i="101"/>
  <c r="AO93" i="101" s="1"/>
  <c r="AJ93" i="101"/>
  <c r="AK93" i="101"/>
  <c r="AL93" i="101"/>
  <c r="AM93" i="101"/>
  <c r="AP93" i="101" s="1"/>
  <c r="AN93" i="101"/>
  <c r="AQ93" i="101"/>
  <c r="AI94" i="101"/>
  <c r="AJ94" i="101"/>
  <c r="AK94" i="101"/>
  <c r="AL94" i="101"/>
  <c r="AO94" i="101" s="1"/>
  <c r="AM94" i="101"/>
  <c r="AN94" i="101"/>
  <c r="AQ94" i="101" s="1"/>
  <c r="AP94" i="101"/>
  <c r="AJ95" i="101"/>
  <c r="AK95" i="101"/>
  <c r="AQ95" i="101" s="1"/>
  <c r="AM95" i="101"/>
  <c r="AP95" i="101" s="1"/>
  <c r="AN95" i="101"/>
  <c r="AI96" i="101"/>
  <c r="AJ96" i="101"/>
  <c r="AP96" i="101" s="1"/>
  <c r="AK96" i="101"/>
  <c r="AL96" i="101"/>
  <c r="AO96" i="101" s="1"/>
  <c r="AM96" i="101"/>
  <c r="AN96" i="101"/>
  <c r="AQ96" i="101" s="1"/>
  <c r="AE78" i="101"/>
  <c r="AE79" i="101"/>
  <c r="AE80" i="101"/>
  <c r="AE81" i="101"/>
  <c r="AE82" i="101"/>
  <c r="AE83" i="101"/>
  <c r="AE84" i="101"/>
  <c r="AE85" i="101"/>
  <c r="AE86" i="101"/>
  <c r="AE88" i="101"/>
  <c r="AE89" i="101"/>
  <c r="AE90" i="101"/>
  <c r="AE91" i="101"/>
  <c r="AE93" i="101"/>
  <c r="AE94" i="101"/>
  <c r="N27" i="101"/>
  <c r="AI94" i="99"/>
  <c r="AJ94" i="99"/>
  <c r="AK94" i="99"/>
  <c r="AQ94" i="99" s="1"/>
  <c r="AL94" i="99"/>
  <c r="AO94" i="99" s="1"/>
  <c r="AM94" i="99"/>
  <c r="AN94" i="99"/>
  <c r="AP94" i="99"/>
  <c r="AI95" i="99"/>
  <c r="AJ95" i="99"/>
  <c r="AP95" i="99" s="1"/>
  <c r="AK95" i="99"/>
  <c r="AL95" i="99"/>
  <c r="AM95" i="99"/>
  <c r="AN95" i="99"/>
  <c r="AQ95" i="99" s="1"/>
  <c r="AO95" i="99"/>
  <c r="AE94" i="99"/>
  <c r="AF94" i="99"/>
  <c r="AG94" i="99"/>
  <c r="AE95" i="99"/>
  <c r="AF95" i="99"/>
  <c r="AG95" i="99"/>
  <c r="N94" i="99"/>
  <c r="O94" i="99"/>
  <c r="P94" i="99"/>
  <c r="N95" i="99"/>
  <c r="O95" i="99"/>
  <c r="P95" i="99"/>
  <c r="AI84" i="94"/>
  <c r="AJ84" i="94"/>
  <c r="AK84" i="94"/>
  <c r="AM84" i="94"/>
  <c r="AN84" i="94"/>
  <c r="AI85" i="94"/>
  <c r="AJ85" i="94"/>
  <c r="AK85" i="94"/>
  <c r="AM85" i="94"/>
  <c r="AI92" i="94"/>
  <c r="AJ92" i="94"/>
  <c r="AK92" i="94"/>
  <c r="X69" i="36"/>
  <c r="X70" i="36"/>
  <c r="X71" i="36"/>
  <c r="X72" i="36"/>
  <c r="X73" i="36"/>
  <c r="X74" i="36"/>
  <c r="X75" i="36"/>
  <c r="X76" i="36"/>
  <c r="X77" i="36"/>
  <c r="X78" i="36"/>
  <c r="X79" i="36"/>
  <c r="X80" i="36"/>
  <c r="X81" i="36"/>
  <c r="X82" i="36"/>
  <c r="X83" i="36"/>
  <c r="X84" i="36"/>
  <c r="X85" i="36"/>
  <c r="X86" i="36"/>
  <c r="X87" i="36"/>
  <c r="X88" i="36"/>
  <c r="X89" i="36"/>
  <c r="X90" i="36"/>
  <c r="X91" i="36"/>
  <c r="X92" i="36"/>
  <c r="X93" i="36"/>
  <c r="X94" i="36"/>
  <c r="X95" i="36"/>
  <c r="B96" i="36"/>
  <c r="C96" i="36"/>
  <c r="D96" i="36"/>
  <c r="E96" i="36"/>
  <c r="F96" i="36"/>
  <c r="G96" i="36"/>
  <c r="R67" i="36"/>
  <c r="U67" i="36"/>
  <c r="N89" i="86"/>
  <c r="O89" i="86"/>
  <c r="P89" i="86"/>
  <c r="L89" i="86"/>
  <c r="L90" i="86"/>
  <c r="F89" i="86"/>
  <c r="F90" i="86"/>
  <c r="S11" i="95"/>
  <c r="S30" i="95"/>
  <c r="E47" i="71"/>
  <c r="F47" i="71"/>
  <c r="G47" i="71"/>
  <c r="H47" i="71"/>
  <c r="I47" i="71"/>
  <c r="J47" i="71"/>
  <c r="E48" i="71"/>
  <c r="F48" i="71"/>
  <c r="G48" i="71"/>
  <c r="H48" i="71"/>
  <c r="I48" i="71"/>
  <c r="J48" i="71"/>
  <c r="E49" i="71"/>
  <c r="F49" i="71"/>
  <c r="G49" i="71"/>
  <c r="H49" i="71"/>
  <c r="I49" i="71"/>
  <c r="J49" i="71"/>
  <c r="E50" i="71"/>
  <c r="F50" i="71"/>
  <c r="G50" i="71"/>
  <c r="H50" i="71"/>
  <c r="I50" i="71"/>
  <c r="J50" i="71"/>
  <c r="E51" i="71"/>
  <c r="F51" i="71"/>
  <c r="G51" i="71"/>
  <c r="H51" i="71"/>
  <c r="I51" i="71"/>
  <c r="J51" i="71"/>
  <c r="E52" i="71"/>
  <c r="F52" i="71"/>
  <c r="G52" i="71"/>
  <c r="H52" i="71"/>
  <c r="I52" i="71"/>
  <c r="J52" i="71"/>
  <c r="E53" i="71"/>
  <c r="F53" i="71"/>
  <c r="G53" i="71"/>
  <c r="H53" i="71"/>
  <c r="I53" i="71"/>
  <c r="J53" i="71"/>
  <c r="E54" i="71"/>
  <c r="F54" i="71"/>
  <c r="G54" i="71"/>
  <c r="H54" i="71"/>
  <c r="I54" i="71"/>
  <c r="J54" i="71"/>
  <c r="F46" i="71"/>
  <c r="G46" i="71"/>
  <c r="H46" i="71"/>
  <c r="I46" i="71"/>
  <c r="J46" i="71"/>
  <c r="E46" i="71"/>
  <c r="W63" i="92"/>
  <c r="X63" i="92"/>
  <c r="Y63" i="92"/>
  <c r="Z63" i="92"/>
  <c r="AA63" i="92"/>
  <c r="AB63" i="92"/>
  <c r="AC63" i="92"/>
  <c r="AD63" i="92"/>
  <c r="AE63" i="92"/>
  <c r="AF63" i="92"/>
  <c r="AG63" i="92"/>
  <c r="AH63" i="92"/>
  <c r="AI63" i="92"/>
  <c r="AJ63" i="92"/>
  <c r="AK63" i="92"/>
  <c r="AL63" i="92"/>
  <c r="V63" i="92"/>
  <c r="C63" i="92"/>
  <c r="D63" i="92"/>
  <c r="E63" i="92"/>
  <c r="F63" i="92"/>
  <c r="G63" i="92"/>
  <c r="H63" i="92"/>
  <c r="I63" i="92"/>
  <c r="J63" i="92"/>
  <c r="K63" i="92"/>
  <c r="L63" i="92"/>
  <c r="M63" i="92"/>
  <c r="N63" i="92"/>
  <c r="O63" i="92"/>
  <c r="P63" i="92"/>
  <c r="Q63" i="92"/>
  <c r="BD63" i="92" s="1"/>
  <c r="R63" i="92"/>
  <c r="B63" i="92"/>
  <c r="W41" i="92"/>
  <c r="X41" i="92"/>
  <c r="Y41" i="92"/>
  <c r="Z41" i="92"/>
  <c r="AA41" i="92"/>
  <c r="AB41" i="92"/>
  <c r="AC41" i="92"/>
  <c r="AD41" i="92"/>
  <c r="AE41" i="92"/>
  <c r="AF41" i="92"/>
  <c r="AG41" i="92"/>
  <c r="AH41" i="92"/>
  <c r="AI41" i="92"/>
  <c r="AJ41" i="92"/>
  <c r="AK41" i="92"/>
  <c r="AL41" i="92"/>
  <c r="V41" i="92"/>
  <c r="C41" i="92"/>
  <c r="D41" i="92"/>
  <c r="E41" i="92"/>
  <c r="F41" i="92"/>
  <c r="G41" i="92"/>
  <c r="H41" i="92"/>
  <c r="I41" i="92"/>
  <c r="J41" i="92"/>
  <c r="K41" i="92"/>
  <c r="L41" i="92"/>
  <c r="M41" i="92"/>
  <c r="N41" i="92"/>
  <c r="O41" i="92"/>
  <c r="P41" i="92"/>
  <c r="Q41" i="92"/>
  <c r="R41" i="92"/>
  <c r="B41" i="92"/>
  <c r="W19" i="92"/>
  <c r="X19" i="92"/>
  <c r="Y19" i="92"/>
  <c r="Z19" i="92"/>
  <c r="AA19" i="92"/>
  <c r="AB19" i="92"/>
  <c r="AC19" i="92"/>
  <c r="AD19" i="92"/>
  <c r="AE19" i="92"/>
  <c r="AF19" i="92"/>
  <c r="AG19" i="92"/>
  <c r="AH19" i="92"/>
  <c r="AI19" i="92"/>
  <c r="AJ19" i="92"/>
  <c r="AK19" i="92"/>
  <c r="AL19" i="92"/>
  <c r="V19" i="92"/>
  <c r="C19" i="92"/>
  <c r="D19" i="92"/>
  <c r="E19" i="92"/>
  <c r="F19" i="92"/>
  <c r="G19" i="92"/>
  <c r="H19" i="92"/>
  <c r="I19" i="92"/>
  <c r="J19" i="92"/>
  <c r="K19" i="92"/>
  <c r="L19" i="92"/>
  <c r="M19" i="92"/>
  <c r="N19" i="92"/>
  <c r="O19" i="92"/>
  <c r="P19" i="92"/>
  <c r="Q19" i="92"/>
  <c r="R19" i="92"/>
  <c r="B19" i="92"/>
  <c r="W63" i="91"/>
  <c r="X63" i="91"/>
  <c r="Y63" i="91"/>
  <c r="Z63" i="91"/>
  <c r="AA63" i="91"/>
  <c r="AB63" i="91"/>
  <c r="AC63" i="91"/>
  <c r="AD63" i="91"/>
  <c r="AE63" i="91"/>
  <c r="AF63" i="91"/>
  <c r="AG63" i="91"/>
  <c r="AH63" i="91"/>
  <c r="AI63" i="91"/>
  <c r="AJ63" i="91"/>
  <c r="AK63" i="91"/>
  <c r="AL63" i="91"/>
  <c r="V63" i="91"/>
  <c r="C63" i="91"/>
  <c r="D63" i="91"/>
  <c r="E63" i="91"/>
  <c r="F63" i="91"/>
  <c r="G63" i="91"/>
  <c r="H63" i="91"/>
  <c r="I63" i="91"/>
  <c r="J63" i="91"/>
  <c r="K63" i="91"/>
  <c r="L63" i="91"/>
  <c r="M63" i="91"/>
  <c r="N63" i="91"/>
  <c r="O63" i="91"/>
  <c r="P63" i="91"/>
  <c r="Q63" i="91"/>
  <c r="R63" i="91"/>
  <c r="B63" i="91"/>
  <c r="W41" i="91"/>
  <c r="X41" i="91"/>
  <c r="Y41" i="91"/>
  <c r="Z41" i="91"/>
  <c r="AA41" i="91"/>
  <c r="AB41" i="91"/>
  <c r="AC41" i="91"/>
  <c r="AD41" i="91"/>
  <c r="AE41" i="91"/>
  <c r="AF41" i="91"/>
  <c r="AG41" i="91"/>
  <c r="AH41" i="91"/>
  <c r="AI41" i="91"/>
  <c r="AJ41" i="91"/>
  <c r="AK41" i="91"/>
  <c r="AL41" i="91"/>
  <c r="V41" i="91"/>
  <c r="C41" i="91"/>
  <c r="D41" i="91"/>
  <c r="E41" i="91"/>
  <c r="F41" i="91"/>
  <c r="G41" i="91"/>
  <c r="H41" i="91"/>
  <c r="I41" i="91"/>
  <c r="J41" i="91"/>
  <c r="K41" i="91"/>
  <c r="L41" i="91"/>
  <c r="M41" i="91"/>
  <c r="N41" i="91"/>
  <c r="O41" i="91"/>
  <c r="P41" i="91"/>
  <c r="Q41" i="91"/>
  <c r="BD41" i="91" s="1"/>
  <c r="R41" i="91"/>
  <c r="B41" i="91"/>
  <c r="W19" i="91"/>
  <c r="X19" i="91"/>
  <c r="Y19" i="91"/>
  <c r="Z19" i="91"/>
  <c r="AA19" i="91"/>
  <c r="AB19" i="91"/>
  <c r="AC19" i="91"/>
  <c r="AD19" i="91"/>
  <c r="AE19" i="91"/>
  <c r="AF19" i="91"/>
  <c r="AG19" i="91"/>
  <c r="AH19" i="91"/>
  <c r="AI19" i="91"/>
  <c r="AJ19" i="91"/>
  <c r="AK19" i="91"/>
  <c r="AL19" i="91"/>
  <c r="V19" i="91"/>
  <c r="C19" i="91"/>
  <c r="D19" i="91"/>
  <c r="E19" i="91"/>
  <c r="F19" i="91"/>
  <c r="G19" i="91"/>
  <c r="H19" i="91"/>
  <c r="I19" i="91"/>
  <c r="J19" i="91"/>
  <c r="K19" i="91"/>
  <c r="L19" i="91"/>
  <c r="M19" i="91"/>
  <c r="N19" i="91"/>
  <c r="O19" i="91"/>
  <c r="P19" i="91"/>
  <c r="Q19" i="91"/>
  <c r="R19" i="91"/>
  <c r="B19" i="91"/>
  <c r="AL67" i="36"/>
  <c r="AI67" i="36"/>
  <c r="AA67" i="36"/>
  <c r="E67" i="36"/>
  <c r="B67" i="36"/>
  <c r="K67" i="36"/>
  <c r="H67" i="36"/>
  <c r="AL64" i="92"/>
  <c r="BE31" i="92"/>
  <c r="BE9" i="92"/>
  <c r="S7" i="92"/>
  <c r="S8" i="92"/>
  <c r="R64" i="91"/>
  <c r="BE53" i="91"/>
  <c r="BF43" i="91"/>
  <c r="BF44" i="91"/>
  <c r="BE31" i="91"/>
  <c r="BF31" i="91" s="1"/>
  <c r="BC7" i="91"/>
  <c r="BD7" i="91"/>
  <c r="BC8" i="91"/>
  <c r="BD8" i="91"/>
  <c r="BC9" i="91"/>
  <c r="BD9" i="91"/>
  <c r="BC10" i="91"/>
  <c r="BD10" i="91"/>
  <c r="BC11" i="91"/>
  <c r="BD11" i="91"/>
  <c r="BC12" i="91"/>
  <c r="BD12" i="91"/>
  <c r="BC13" i="91"/>
  <c r="BD13" i="91"/>
  <c r="BC14" i="91"/>
  <c r="BD14" i="91"/>
  <c r="BC15" i="91"/>
  <c r="BD15" i="91"/>
  <c r="BC16" i="91"/>
  <c r="BD16" i="91"/>
  <c r="BC17" i="91"/>
  <c r="BD17" i="91"/>
  <c r="BC18" i="91"/>
  <c r="BD18" i="91"/>
  <c r="BC19" i="91"/>
  <c r="BC20" i="91"/>
  <c r="BC21" i="91"/>
  <c r="BC22" i="91"/>
  <c r="BC23" i="91"/>
  <c r="R20" i="91"/>
  <c r="N72" i="70"/>
  <c r="O72" i="70"/>
  <c r="N73" i="70"/>
  <c r="O73" i="70"/>
  <c r="N74" i="70"/>
  <c r="O74" i="70"/>
  <c r="N75" i="70"/>
  <c r="O75" i="70"/>
  <c r="N76" i="70"/>
  <c r="O76" i="70"/>
  <c r="N77" i="70"/>
  <c r="O77" i="70"/>
  <c r="P77" i="70" s="1"/>
  <c r="N78" i="70"/>
  <c r="O78" i="70"/>
  <c r="N79" i="70"/>
  <c r="O79" i="70"/>
  <c r="N80" i="70"/>
  <c r="O80" i="70"/>
  <c r="L72" i="70"/>
  <c r="L73" i="70"/>
  <c r="L74" i="70"/>
  <c r="L75" i="70"/>
  <c r="L76" i="70"/>
  <c r="L77" i="70"/>
  <c r="L78" i="70"/>
  <c r="L79" i="70"/>
  <c r="L80" i="70"/>
  <c r="F72" i="70"/>
  <c r="F73" i="70"/>
  <c r="F74" i="70"/>
  <c r="F75" i="70"/>
  <c r="F76" i="70"/>
  <c r="F77" i="70"/>
  <c r="F78" i="70"/>
  <c r="F79" i="70"/>
  <c r="F80" i="70"/>
  <c r="J39" i="70"/>
  <c r="J40" i="70"/>
  <c r="J41" i="70"/>
  <c r="J42" i="70"/>
  <c r="J43" i="70"/>
  <c r="J44" i="70"/>
  <c r="J45" i="70"/>
  <c r="J46" i="70"/>
  <c r="J47" i="70"/>
  <c r="J48" i="70"/>
  <c r="J49" i="70"/>
  <c r="J50" i="70"/>
  <c r="J51" i="70"/>
  <c r="J52" i="70"/>
  <c r="J53" i="70"/>
  <c r="J54" i="70"/>
  <c r="J55" i="70"/>
  <c r="J56" i="70"/>
  <c r="J57" i="70"/>
  <c r="J58" i="70"/>
  <c r="J59" i="70"/>
  <c r="J60" i="70"/>
  <c r="N12" i="70"/>
  <c r="O12" i="70"/>
  <c r="P12" i="70" s="1"/>
  <c r="N13" i="70"/>
  <c r="O13" i="70"/>
  <c r="P13" i="70"/>
  <c r="N14" i="70"/>
  <c r="O14" i="70"/>
  <c r="N15" i="70"/>
  <c r="O15" i="70"/>
  <c r="N16" i="70"/>
  <c r="O16" i="70"/>
  <c r="N17" i="70"/>
  <c r="O17" i="70"/>
  <c r="P17" i="70"/>
  <c r="N18" i="70"/>
  <c r="O18" i="70"/>
  <c r="N19" i="70"/>
  <c r="O19" i="70"/>
  <c r="N20" i="70"/>
  <c r="O20" i="70"/>
  <c r="N21" i="70"/>
  <c r="O21" i="70"/>
  <c r="P21" i="70" s="1"/>
  <c r="N22" i="70"/>
  <c r="O22" i="70"/>
  <c r="P22" i="70" s="1"/>
  <c r="N23" i="70"/>
  <c r="O23" i="70"/>
  <c r="N24" i="70"/>
  <c r="O24" i="70"/>
  <c r="P24" i="70" s="1"/>
  <c r="N25" i="70"/>
  <c r="O25" i="70"/>
  <c r="P25" i="70" s="1"/>
  <c r="N26" i="70"/>
  <c r="O26" i="70"/>
  <c r="P26" i="70" s="1"/>
  <c r="N27" i="70"/>
  <c r="O27" i="70"/>
  <c r="N28" i="70"/>
  <c r="O28" i="70"/>
  <c r="P28" i="70" s="1"/>
  <c r="N29" i="70"/>
  <c r="O29" i="70"/>
  <c r="P29" i="70" s="1"/>
  <c r="N30" i="70"/>
  <c r="O30" i="70"/>
  <c r="N31" i="70"/>
  <c r="O31" i="70"/>
  <c r="L27" i="70"/>
  <c r="L28" i="70"/>
  <c r="L29" i="70"/>
  <c r="L30" i="70"/>
  <c r="L31" i="70"/>
  <c r="L13" i="70"/>
  <c r="L14" i="70"/>
  <c r="L15" i="70"/>
  <c r="L16" i="70"/>
  <c r="L17" i="70"/>
  <c r="L18" i="70"/>
  <c r="L19" i="70"/>
  <c r="L20" i="70"/>
  <c r="L21" i="70"/>
  <c r="L22" i="70"/>
  <c r="L23" i="70"/>
  <c r="L24" i="70"/>
  <c r="L25" i="70"/>
  <c r="L26" i="70"/>
  <c r="F13" i="70"/>
  <c r="F14" i="70"/>
  <c r="F15" i="70"/>
  <c r="F16" i="70"/>
  <c r="F17" i="70"/>
  <c r="F18" i="70"/>
  <c r="F19" i="70"/>
  <c r="F20" i="70"/>
  <c r="F21" i="70"/>
  <c r="F22" i="70"/>
  <c r="F23" i="70"/>
  <c r="F24" i="70"/>
  <c r="F25" i="70"/>
  <c r="F26" i="70"/>
  <c r="F27" i="70"/>
  <c r="F28" i="70"/>
  <c r="F29" i="70"/>
  <c r="F30" i="70"/>
  <c r="F31" i="70"/>
  <c r="N84" i="68"/>
  <c r="O84" i="68"/>
  <c r="P84" i="68" s="1"/>
  <c r="N85" i="68"/>
  <c r="O85" i="68"/>
  <c r="N86" i="68"/>
  <c r="O86" i="68"/>
  <c r="P86" i="68" s="1"/>
  <c r="N87" i="68"/>
  <c r="O87" i="68"/>
  <c r="L84" i="68"/>
  <c r="L85" i="68"/>
  <c r="F84" i="68"/>
  <c r="F85" i="68"/>
  <c r="AI77" i="101"/>
  <c r="AJ77" i="101"/>
  <c r="AK77" i="101"/>
  <c r="AL77" i="101"/>
  <c r="AO77" i="101" s="1"/>
  <c r="AM77" i="101"/>
  <c r="AP77" i="101" s="1"/>
  <c r="AN77" i="101"/>
  <c r="AF79" i="101"/>
  <c r="AG79" i="101"/>
  <c r="AF80" i="101"/>
  <c r="AG80" i="101"/>
  <c r="AF81" i="101"/>
  <c r="AG81" i="101"/>
  <c r="AF82" i="101"/>
  <c r="AG82" i="101"/>
  <c r="AF83" i="101"/>
  <c r="AG83" i="101"/>
  <c r="AF84" i="101"/>
  <c r="AG84" i="101"/>
  <c r="AF85" i="101"/>
  <c r="AG85" i="101"/>
  <c r="AF86" i="101"/>
  <c r="AG86" i="101"/>
  <c r="AF87" i="101"/>
  <c r="AG87" i="101"/>
  <c r="AF88" i="101"/>
  <c r="AG88" i="101"/>
  <c r="AF89" i="101"/>
  <c r="AG89" i="101"/>
  <c r="AF90" i="101"/>
  <c r="AG90" i="101"/>
  <c r="AF91" i="101"/>
  <c r="AG91" i="101"/>
  <c r="AF92" i="101"/>
  <c r="AG92" i="101"/>
  <c r="AF93" i="101"/>
  <c r="AG93" i="101"/>
  <c r="AF94" i="101"/>
  <c r="AG94" i="101"/>
  <c r="AF95" i="101"/>
  <c r="AG95" i="101"/>
  <c r="N89" i="101"/>
  <c r="O89" i="101"/>
  <c r="P89" i="101"/>
  <c r="N90" i="101"/>
  <c r="O90" i="101"/>
  <c r="P90" i="101"/>
  <c r="N91" i="101"/>
  <c r="O91" i="101"/>
  <c r="P91" i="101"/>
  <c r="O92" i="101"/>
  <c r="P92" i="101"/>
  <c r="N93" i="101"/>
  <c r="O93" i="101"/>
  <c r="P93" i="101"/>
  <c r="AE60" i="101"/>
  <c r="AL58" i="101"/>
  <c r="AM58" i="101"/>
  <c r="AN58" i="101"/>
  <c r="AI57" i="101"/>
  <c r="AJ57" i="101"/>
  <c r="AK57" i="101"/>
  <c r="AI58" i="101"/>
  <c r="AJ58" i="101"/>
  <c r="AK58" i="101"/>
  <c r="AJ59" i="101"/>
  <c r="AK59" i="101"/>
  <c r="AE57" i="101"/>
  <c r="AF57" i="101"/>
  <c r="AG57" i="101"/>
  <c r="AE58" i="101"/>
  <c r="AF58" i="101"/>
  <c r="AG58" i="101"/>
  <c r="N57" i="101"/>
  <c r="O57" i="101"/>
  <c r="P57" i="101"/>
  <c r="N58" i="101"/>
  <c r="O58" i="101"/>
  <c r="P58" i="101"/>
  <c r="O59" i="101"/>
  <c r="P59" i="101"/>
  <c r="AI89" i="99"/>
  <c r="AJ89" i="99"/>
  <c r="AK89" i="99"/>
  <c r="AL89" i="99"/>
  <c r="AM89" i="99"/>
  <c r="AN89" i="99"/>
  <c r="AQ89" i="99" s="1"/>
  <c r="AI90" i="99"/>
  <c r="AJ90" i="99"/>
  <c r="AK90" i="99"/>
  <c r="AL90" i="99"/>
  <c r="AO90" i="99" s="1"/>
  <c r="AM90" i="99"/>
  <c r="AN90" i="99"/>
  <c r="AJ91" i="99"/>
  <c r="AK91" i="99"/>
  <c r="AL91" i="99"/>
  <c r="AM91" i="99"/>
  <c r="AN91" i="99"/>
  <c r="AQ91" i="99" s="1"/>
  <c r="AI92" i="99"/>
  <c r="AJ92" i="99"/>
  <c r="AK92" i="99"/>
  <c r="AL92" i="99"/>
  <c r="AO92" i="99" s="1"/>
  <c r="AM92" i="99"/>
  <c r="AN92" i="99"/>
  <c r="AI93" i="99"/>
  <c r="AJ93" i="99"/>
  <c r="AK93" i="99"/>
  <c r="AL93" i="99"/>
  <c r="AM93" i="99"/>
  <c r="AN93" i="99"/>
  <c r="AQ93" i="99" s="1"/>
  <c r="AE89" i="99"/>
  <c r="AF89" i="99"/>
  <c r="AG89" i="99"/>
  <c r="AE90" i="99"/>
  <c r="AF90" i="99"/>
  <c r="AG90" i="99"/>
  <c r="AF91" i="99"/>
  <c r="AG91" i="99"/>
  <c r="AE92" i="99"/>
  <c r="AF92" i="99"/>
  <c r="AG92" i="99"/>
  <c r="AE93" i="99"/>
  <c r="AF93" i="99"/>
  <c r="AG93" i="99"/>
  <c r="N89" i="99"/>
  <c r="O89" i="99"/>
  <c r="P89" i="99"/>
  <c r="N90" i="99"/>
  <c r="O90" i="99"/>
  <c r="P90" i="99"/>
  <c r="O91" i="99"/>
  <c r="P91" i="99"/>
  <c r="N92" i="99"/>
  <c r="O92" i="99"/>
  <c r="P92" i="99"/>
  <c r="N93" i="99"/>
  <c r="O93" i="99"/>
  <c r="P93" i="99"/>
  <c r="AL54" i="99"/>
  <c r="AM54" i="99"/>
  <c r="AN54" i="99"/>
  <c r="AL55" i="99"/>
  <c r="AM55" i="99"/>
  <c r="AN55" i="99"/>
  <c r="AL56" i="99"/>
  <c r="AM56" i="99"/>
  <c r="AN56" i="99"/>
  <c r="AL57" i="99"/>
  <c r="AM57" i="99"/>
  <c r="AN57" i="99"/>
  <c r="AL58" i="99"/>
  <c r="AM58" i="99"/>
  <c r="AN58" i="99"/>
  <c r="AL59" i="99"/>
  <c r="AM59" i="99"/>
  <c r="AN59" i="99"/>
  <c r="AQ59" i="99" s="1"/>
  <c r="AL60" i="99"/>
  <c r="AM60" i="99"/>
  <c r="AN60" i="99"/>
  <c r="AL61" i="99"/>
  <c r="AM61" i="99"/>
  <c r="AN61" i="99"/>
  <c r="AI54" i="99"/>
  <c r="AJ54" i="99"/>
  <c r="AK54" i="99"/>
  <c r="AI55" i="99"/>
  <c r="AO55" i="99" s="1"/>
  <c r="AJ55" i="99"/>
  <c r="AK55" i="99"/>
  <c r="AI56" i="99"/>
  <c r="AJ56" i="99"/>
  <c r="AP56" i="99" s="1"/>
  <c r="AK56" i="99"/>
  <c r="AI57" i="99"/>
  <c r="AJ57" i="99"/>
  <c r="AK57" i="99"/>
  <c r="AQ57" i="99" s="1"/>
  <c r="AI58" i="99"/>
  <c r="AJ58" i="99"/>
  <c r="AK58" i="99"/>
  <c r="AI59" i="99"/>
  <c r="AO59" i="99" s="1"/>
  <c r="AJ59" i="99"/>
  <c r="AK59" i="99"/>
  <c r="AI60" i="99"/>
  <c r="AJ60" i="99"/>
  <c r="AP60" i="99" s="1"/>
  <c r="AK60" i="99"/>
  <c r="AI61" i="99"/>
  <c r="AJ61" i="99"/>
  <c r="AK61" i="99"/>
  <c r="AQ61" i="99" s="1"/>
  <c r="AE54" i="99"/>
  <c r="AF54" i="99"/>
  <c r="AG54" i="99"/>
  <c r="AE55" i="99"/>
  <c r="AF55" i="99"/>
  <c r="AG55" i="99"/>
  <c r="AE56" i="99"/>
  <c r="AF56" i="99"/>
  <c r="AG56" i="99"/>
  <c r="N54" i="99"/>
  <c r="N55" i="99"/>
  <c r="N56" i="99"/>
  <c r="N57" i="99"/>
  <c r="N58" i="99"/>
  <c r="N59" i="99"/>
  <c r="N60" i="99"/>
  <c r="AE95" i="97"/>
  <c r="AF95" i="97"/>
  <c r="AG95" i="97"/>
  <c r="AI95" i="97"/>
  <c r="AJ95" i="97"/>
  <c r="AP95" i="97" s="1"/>
  <c r="AK95" i="97"/>
  <c r="AI79" i="97"/>
  <c r="AJ79" i="97"/>
  <c r="AK79" i="97"/>
  <c r="AE79" i="97"/>
  <c r="AF79" i="97"/>
  <c r="AG79" i="97"/>
  <c r="AE80" i="97"/>
  <c r="AF80" i="97"/>
  <c r="AG80" i="97"/>
  <c r="N79" i="97"/>
  <c r="O79" i="97"/>
  <c r="P79" i="97"/>
  <c r="N80" i="97"/>
  <c r="O80" i="97"/>
  <c r="P80" i="97"/>
  <c r="N95" i="97"/>
  <c r="O95" i="97"/>
  <c r="P95" i="97"/>
  <c r="AI28" i="97"/>
  <c r="AJ28" i="97"/>
  <c r="AK28" i="97"/>
  <c r="AI29" i="97"/>
  <c r="AJ29" i="97"/>
  <c r="AK29" i="97"/>
  <c r="AE28" i="97"/>
  <c r="AF28" i="97"/>
  <c r="AG28" i="97"/>
  <c r="AE29" i="97"/>
  <c r="AF29" i="97"/>
  <c r="AG29" i="97"/>
  <c r="N28" i="97"/>
  <c r="O28" i="97"/>
  <c r="P28" i="97"/>
  <c r="AE92" i="94"/>
  <c r="AF92" i="94"/>
  <c r="AG92" i="94"/>
  <c r="AE93" i="94"/>
  <c r="AF93" i="94"/>
  <c r="AG93" i="94"/>
  <c r="AN85" i="94"/>
  <c r="AE84" i="94"/>
  <c r="AF84" i="94"/>
  <c r="AG84" i="94"/>
  <c r="N90" i="86"/>
  <c r="O90" i="86"/>
  <c r="P90" i="86" s="1"/>
  <c r="N91" i="86"/>
  <c r="O91" i="86"/>
  <c r="N92" i="86"/>
  <c r="O92" i="86"/>
  <c r="N93" i="86"/>
  <c r="O93" i="86"/>
  <c r="L91" i="86"/>
  <c r="L92" i="86"/>
  <c r="L93" i="86"/>
  <c r="F91" i="86"/>
  <c r="F92" i="86"/>
  <c r="F93" i="86"/>
  <c r="R62" i="101"/>
  <c r="S62" i="101"/>
  <c r="T62" i="101"/>
  <c r="U62" i="101"/>
  <c r="V62" i="101"/>
  <c r="W62" i="101"/>
  <c r="T33" i="87"/>
  <c r="T32" i="87"/>
  <c r="T31" i="87"/>
  <c r="T29" i="87"/>
  <c r="T22" i="87"/>
  <c r="T20" i="87"/>
  <c r="T18" i="87"/>
  <c r="T21" i="87"/>
  <c r="T10" i="87"/>
  <c r="T11" i="87"/>
  <c r="T9" i="87"/>
  <c r="T7" i="87"/>
  <c r="S52" i="92"/>
  <c r="S51" i="92"/>
  <c r="H21" i="87"/>
  <c r="I21" i="87"/>
  <c r="BC29" i="92"/>
  <c r="BC30" i="92"/>
  <c r="BC31" i="92"/>
  <c r="BC32" i="92"/>
  <c r="BC33" i="92"/>
  <c r="BC34" i="92"/>
  <c r="BC35" i="92"/>
  <c r="BC36" i="92"/>
  <c r="BC37" i="92"/>
  <c r="BC38" i="92"/>
  <c r="BC39" i="92"/>
  <c r="BC40" i="92"/>
  <c r="BC41" i="92"/>
  <c r="BC42" i="92"/>
  <c r="BC43" i="92"/>
  <c r="BC44" i="92"/>
  <c r="BC45" i="92"/>
  <c r="AJ42" i="92"/>
  <c r="AJ43" i="92"/>
  <c r="AJ44" i="92"/>
  <c r="AJ45" i="92"/>
  <c r="P42" i="92"/>
  <c r="P43" i="92"/>
  <c r="P44" i="92"/>
  <c r="P45" i="92"/>
  <c r="P64" i="92"/>
  <c r="P65" i="92"/>
  <c r="P66" i="92"/>
  <c r="P67" i="92"/>
  <c r="BC51" i="92"/>
  <c r="BD51" i="92"/>
  <c r="BC52" i="92"/>
  <c r="BD52" i="92"/>
  <c r="BC53" i="92"/>
  <c r="BD53" i="92"/>
  <c r="BC54" i="92"/>
  <c r="BD54" i="92"/>
  <c r="BC55" i="92"/>
  <c r="BD55" i="92"/>
  <c r="BC56" i="92"/>
  <c r="BD56" i="92"/>
  <c r="BC57" i="92"/>
  <c r="BD57" i="92"/>
  <c r="BC58" i="92"/>
  <c r="BD58" i="92"/>
  <c r="BC59" i="92"/>
  <c r="BD59" i="92"/>
  <c r="BC60" i="92"/>
  <c r="BD60" i="92"/>
  <c r="BC61" i="92"/>
  <c r="BD61" i="92"/>
  <c r="BC62" i="92"/>
  <c r="BD62" i="92"/>
  <c r="AJ64" i="92"/>
  <c r="BC64" i="92" s="1"/>
  <c r="AK64" i="92"/>
  <c r="AM64" i="92" s="1"/>
  <c r="AJ65" i="92"/>
  <c r="AK65" i="92"/>
  <c r="AJ66" i="92"/>
  <c r="BC66" i="92" s="1"/>
  <c r="AK66" i="92"/>
  <c r="AJ67" i="92"/>
  <c r="AK67" i="92"/>
  <c r="P20" i="92"/>
  <c r="P21" i="92"/>
  <c r="P22" i="92"/>
  <c r="P23" i="92"/>
  <c r="AJ20" i="92"/>
  <c r="AJ21" i="92"/>
  <c r="BC21" i="92" s="1"/>
  <c r="AJ22" i="92"/>
  <c r="AJ23" i="92"/>
  <c r="BC7" i="92"/>
  <c r="BD7" i="92"/>
  <c r="BE7" i="92"/>
  <c r="BC8" i="92"/>
  <c r="BD8" i="92"/>
  <c r="BE8" i="92"/>
  <c r="BC9" i="92"/>
  <c r="BD9" i="92"/>
  <c r="BC10" i="92"/>
  <c r="BD10" i="92"/>
  <c r="BC11" i="92"/>
  <c r="BD11" i="92"/>
  <c r="BC12" i="92"/>
  <c r="BD12" i="92"/>
  <c r="BC13" i="92"/>
  <c r="BD13" i="92"/>
  <c r="BC14" i="92"/>
  <c r="BD14" i="92"/>
  <c r="BC15" i="92"/>
  <c r="BD15" i="92"/>
  <c r="BC16" i="92"/>
  <c r="BD16" i="92"/>
  <c r="BC17" i="92"/>
  <c r="BD17" i="92"/>
  <c r="BC18" i="92"/>
  <c r="BD18" i="92"/>
  <c r="BC20" i="92"/>
  <c r="BC19" i="92"/>
  <c r="BD19" i="92"/>
  <c r="BC63" i="92"/>
  <c r="BE29" i="91"/>
  <c r="BE30" i="91"/>
  <c r="BE39" i="91"/>
  <c r="BE40" i="91"/>
  <c r="BE45" i="91"/>
  <c r="BF45" i="91" s="1"/>
  <c r="BC29" i="91"/>
  <c r="BD29" i="91"/>
  <c r="BC30" i="91"/>
  <c r="BD30" i="91"/>
  <c r="BC31" i="91"/>
  <c r="BD31" i="91"/>
  <c r="BC32" i="91"/>
  <c r="BD32" i="91"/>
  <c r="BC33" i="91"/>
  <c r="BD33" i="91"/>
  <c r="BC34" i="91"/>
  <c r="BD34" i="91"/>
  <c r="BC35" i="91"/>
  <c r="BD35" i="91"/>
  <c r="BC36" i="91"/>
  <c r="BD36" i="91"/>
  <c r="BC37" i="91"/>
  <c r="BD37" i="91"/>
  <c r="BC38" i="91"/>
  <c r="BD38" i="91"/>
  <c r="BC39" i="91"/>
  <c r="BD39" i="91"/>
  <c r="BC40" i="91"/>
  <c r="BD40" i="91"/>
  <c r="BC41" i="91"/>
  <c r="BC42" i="91"/>
  <c r="BC43" i="91"/>
  <c r="BC44" i="91"/>
  <c r="BC45" i="91"/>
  <c r="AJ42" i="91"/>
  <c r="AJ43" i="91"/>
  <c r="AJ44" i="91"/>
  <c r="AJ45" i="91"/>
  <c r="P42" i="91"/>
  <c r="P43" i="91"/>
  <c r="P44" i="91"/>
  <c r="P45" i="91"/>
  <c r="AJ20" i="91"/>
  <c r="AJ21" i="91"/>
  <c r="AJ22" i="91"/>
  <c r="AJ23" i="91"/>
  <c r="P20" i="91"/>
  <c r="P21" i="91"/>
  <c r="P22" i="91"/>
  <c r="P23" i="91"/>
  <c r="BC51" i="91"/>
  <c r="BD51" i="91"/>
  <c r="BC52" i="91"/>
  <c r="BD52" i="91"/>
  <c r="BC53" i="91"/>
  <c r="BD53" i="91"/>
  <c r="BC54" i="91"/>
  <c r="BD54" i="91"/>
  <c r="BC55" i="91"/>
  <c r="BD55" i="91"/>
  <c r="BC56" i="91"/>
  <c r="BD56" i="91"/>
  <c r="BC57" i="91"/>
  <c r="BD57" i="91"/>
  <c r="BC58" i="91"/>
  <c r="BD58" i="91"/>
  <c r="BC59" i="91"/>
  <c r="BD59" i="91"/>
  <c r="BC60" i="91"/>
  <c r="BD60" i="91"/>
  <c r="BC61" i="91"/>
  <c r="BD61" i="91"/>
  <c r="BC62" i="91"/>
  <c r="BD62" i="91"/>
  <c r="AJ64" i="91"/>
  <c r="AJ65" i="91"/>
  <c r="AJ66" i="91"/>
  <c r="AJ67" i="91"/>
  <c r="P64" i="91"/>
  <c r="P65" i="91"/>
  <c r="P66" i="91"/>
  <c r="BC66" i="91" s="1"/>
  <c r="P67" i="91"/>
  <c r="B83" i="66"/>
  <c r="C83" i="66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E36" i="96"/>
  <c r="F36" i="96"/>
  <c r="G36" i="96"/>
  <c r="H36" i="96"/>
  <c r="I36" i="96"/>
  <c r="AF59" i="101"/>
  <c r="AG59" i="101"/>
  <c r="AL59" i="101"/>
  <c r="AM59" i="101"/>
  <c r="AP59" i="101" s="1"/>
  <c r="AN59" i="101"/>
  <c r="E38" i="101"/>
  <c r="B38" i="101"/>
  <c r="K5" i="101"/>
  <c r="U5" i="101" s="1"/>
  <c r="AA5" i="101" s="1"/>
  <c r="AL5" i="101" s="1"/>
  <c r="H5" i="101"/>
  <c r="R5" i="101" s="1"/>
  <c r="X5" i="101" s="1"/>
  <c r="AI5" i="101" s="1"/>
  <c r="H44" i="100"/>
  <c r="E44" i="100"/>
  <c r="O25" i="100"/>
  <c r="E24" i="100"/>
  <c r="E43" i="100" s="1"/>
  <c r="H25" i="100"/>
  <c r="E25" i="100"/>
  <c r="O6" i="100"/>
  <c r="L6" i="100"/>
  <c r="E38" i="99"/>
  <c r="E67" i="99" s="1"/>
  <c r="K67" i="99" s="1"/>
  <c r="U67" i="99" s="1"/>
  <c r="AA67" i="99" s="1"/>
  <c r="AL67" i="99" s="1"/>
  <c r="B38" i="99"/>
  <c r="B67" i="99" s="1"/>
  <c r="H67" i="99" s="1"/>
  <c r="R67" i="99" s="1"/>
  <c r="X67" i="99" s="1"/>
  <c r="AI67" i="99" s="1"/>
  <c r="K5" i="99"/>
  <c r="U5" i="99" s="1"/>
  <c r="AA5" i="99" s="1"/>
  <c r="AL5" i="99" s="1"/>
  <c r="H5" i="99"/>
  <c r="R5" i="99" s="1"/>
  <c r="X5" i="99" s="1"/>
  <c r="AI5" i="99" s="1"/>
  <c r="H44" i="98"/>
  <c r="E44" i="98"/>
  <c r="O25" i="98"/>
  <c r="H25" i="98"/>
  <c r="E25" i="98"/>
  <c r="E24" i="98"/>
  <c r="E43" i="98" s="1"/>
  <c r="O6" i="98"/>
  <c r="E38" i="97"/>
  <c r="B38" i="97"/>
  <c r="B67" i="97" s="1"/>
  <c r="H67" i="97" s="1"/>
  <c r="R67" i="97" s="1"/>
  <c r="X67" i="97" s="1"/>
  <c r="AI67" i="97" s="1"/>
  <c r="K5" i="97"/>
  <c r="U5" i="97" s="1"/>
  <c r="AA5" i="97" s="1"/>
  <c r="AL5" i="97" s="1"/>
  <c r="H5" i="97"/>
  <c r="R5" i="97" s="1"/>
  <c r="X5" i="97" s="1"/>
  <c r="AI5" i="97" s="1"/>
  <c r="H44" i="96"/>
  <c r="E44" i="96"/>
  <c r="O25" i="96"/>
  <c r="E24" i="96"/>
  <c r="E43" i="96" s="1"/>
  <c r="H25" i="96"/>
  <c r="E25" i="96"/>
  <c r="O6" i="96"/>
  <c r="E67" i="94"/>
  <c r="K67" i="94" s="1"/>
  <c r="U67" i="94" s="1"/>
  <c r="AA67" i="94" s="1"/>
  <c r="AL67" i="94" s="1"/>
  <c r="B67" i="94"/>
  <c r="H67" i="94" s="1"/>
  <c r="R67" i="94" s="1"/>
  <c r="X67" i="94" s="1"/>
  <c r="AI67" i="94" s="1"/>
  <c r="E38" i="94"/>
  <c r="K38" i="94" s="1"/>
  <c r="U38" i="94" s="1"/>
  <c r="AA38" i="94" s="1"/>
  <c r="AL38" i="94" s="1"/>
  <c r="B38" i="94"/>
  <c r="H38" i="94" s="1"/>
  <c r="R38" i="94" s="1"/>
  <c r="X38" i="94" s="1"/>
  <c r="K5" i="94"/>
  <c r="U5" i="94" s="1"/>
  <c r="AA5" i="94" s="1"/>
  <c r="AL5" i="94" s="1"/>
  <c r="H5" i="94"/>
  <c r="R5" i="94" s="1"/>
  <c r="X5" i="94" s="1"/>
  <c r="AI5" i="94" s="1"/>
  <c r="H44" i="95"/>
  <c r="E44" i="95"/>
  <c r="E43" i="95"/>
  <c r="O25" i="95"/>
  <c r="H25" i="95"/>
  <c r="E25" i="95"/>
  <c r="E24" i="95"/>
  <c r="O6" i="95"/>
  <c r="E38" i="36"/>
  <c r="K38" i="36" s="1"/>
  <c r="U38" i="36" s="1"/>
  <c r="AA38" i="36" s="1"/>
  <c r="B38" i="36"/>
  <c r="H38" i="36" s="1"/>
  <c r="R5" i="36"/>
  <c r="K5" i="36"/>
  <c r="U5" i="36" s="1"/>
  <c r="AA5" i="36" s="1"/>
  <c r="AL5" i="36" s="1"/>
  <c r="H5" i="36"/>
  <c r="H44" i="71"/>
  <c r="E44" i="71"/>
  <c r="E43" i="71"/>
  <c r="E24" i="71"/>
  <c r="H25" i="71"/>
  <c r="E25" i="71"/>
  <c r="O6" i="71"/>
  <c r="O25" i="71" s="1"/>
  <c r="L6" i="71"/>
  <c r="L25" i="71" s="1"/>
  <c r="Q15" i="100"/>
  <c r="Q14" i="100"/>
  <c r="Q13" i="100"/>
  <c r="N14" i="100"/>
  <c r="N15" i="100"/>
  <c r="N13" i="100"/>
  <c r="N14" i="98"/>
  <c r="N15" i="98"/>
  <c r="N13" i="98"/>
  <c r="AI72" i="97"/>
  <c r="AJ72" i="97"/>
  <c r="AK72" i="97"/>
  <c r="AL72" i="97"/>
  <c r="AM72" i="97"/>
  <c r="AN72" i="97"/>
  <c r="AI73" i="97"/>
  <c r="AJ73" i="97"/>
  <c r="AK73" i="97"/>
  <c r="AL73" i="97"/>
  <c r="AM73" i="97"/>
  <c r="AN73" i="97"/>
  <c r="AI74" i="97"/>
  <c r="AJ74" i="97"/>
  <c r="AK74" i="97"/>
  <c r="AL74" i="97"/>
  <c r="AM74" i="97"/>
  <c r="AN74" i="97"/>
  <c r="AE72" i="97"/>
  <c r="AF72" i="97"/>
  <c r="AG72" i="97"/>
  <c r="AE73" i="97"/>
  <c r="AF73" i="97"/>
  <c r="AG73" i="97"/>
  <c r="AE74" i="97"/>
  <c r="AF74" i="97"/>
  <c r="AG74" i="97"/>
  <c r="Q34" i="96"/>
  <c r="Q33" i="96"/>
  <c r="Q32" i="96"/>
  <c r="S29" i="96"/>
  <c r="N33" i="96"/>
  <c r="N34" i="96"/>
  <c r="N32" i="96"/>
  <c r="N14" i="95"/>
  <c r="N15" i="95"/>
  <c r="N13" i="95"/>
  <c r="B96" i="94" l="1"/>
  <c r="BD19" i="91"/>
  <c r="BF53" i="91"/>
  <c r="P80" i="70"/>
  <c r="P78" i="70"/>
  <c r="P72" i="70"/>
  <c r="P79" i="70"/>
  <c r="P27" i="70"/>
  <c r="P23" i="70"/>
  <c r="P87" i="68"/>
  <c r="N84" i="94"/>
  <c r="AL84" i="94"/>
  <c r="AO84" i="94" s="1"/>
  <c r="O85" i="94"/>
  <c r="AQ77" i="101"/>
  <c r="AP58" i="101"/>
  <c r="AO58" i="101"/>
  <c r="AP54" i="99"/>
  <c r="AO61" i="99"/>
  <c r="AP58" i="99"/>
  <c r="AO57" i="99"/>
  <c r="AQ55" i="99"/>
  <c r="N85" i="94"/>
  <c r="AL85" i="94"/>
  <c r="AO85" i="94" s="1"/>
  <c r="AQ85" i="94"/>
  <c r="AP84" i="94"/>
  <c r="AP85" i="94"/>
  <c r="P84" i="94"/>
  <c r="P85" i="94"/>
  <c r="O84" i="94"/>
  <c r="P91" i="86"/>
  <c r="P92" i="86"/>
  <c r="BF9" i="92"/>
  <c r="BE41" i="91"/>
  <c r="P75" i="70"/>
  <c r="P73" i="70"/>
  <c r="P76" i="70"/>
  <c r="P74" i="70"/>
  <c r="P19" i="70"/>
  <c r="P31" i="70"/>
  <c r="P20" i="70"/>
  <c r="P18" i="70"/>
  <c r="P15" i="70"/>
  <c r="P30" i="70"/>
  <c r="P16" i="70"/>
  <c r="P14" i="70"/>
  <c r="P85" i="68"/>
  <c r="AQ58" i="101"/>
  <c r="AQ59" i="101"/>
  <c r="AP93" i="99"/>
  <c r="AP91" i="99"/>
  <c r="AO93" i="99"/>
  <c r="AQ92" i="99"/>
  <c r="AQ90" i="99"/>
  <c r="AO89" i="99"/>
  <c r="AP89" i="99"/>
  <c r="AP92" i="99"/>
  <c r="AP90" i="99"/>
  <c r="AQ58" i="99"/>
  <c r="AO60" i="99"/>
  <c r="AP57" i="99"/>
  <c r="AQ54" i="99"/>
  <c r="AQ60" i="99"/>
  <c r="AP59" i="99"/>
  <c r="AO58" i="99"/>
  <c r="AQ56" i="99"/>
  <c r="AP55" i="99"/>
  <c r="AO54" i="99"/>
  <c r="AP61" i="99"/>
  <c r="AO56" i="99"/>
  <c r="AQ84" i="94"/>
  <c r="AL38" i="36"/>
  <c r="X38" i="36"/>
  <c r="AI38" i="36" s="1"/>
  <c r="R38" i="36"/>
  <c r="P93" i="86"/>
  <c r="BD63" i="91"/>
  <c r="E67" i="101"/>
  <c r="K67" i="101" s="1"/>
  <c r="U67" i="101" s="1"/>
  <c r="AA67" i="101" s="1"/>
  <c r="AL67" i="101" s="1"/>
  <c r="K38" i="101"/>
  <c r="U38" i="101" s="1"/>
  <c r="AA38" i="101" s="1"/>
  <c r="AL38" i="101" s="1"/>
  <c r="B67" i="101"/>
  <c r="H67" i="101" s="1"/>
  <c r="R67" i="101" s="1"/>
  <c r="X67" i="101" s="1"/>
  <c r="AI67" i="101" s="1"/>
  <c r="H38" i="101"/>
  <c r="R38" i="101" s="1"/>
  <c r="X38" i="101" s="1"/>
  <c r="AI38" i="101" s="1"/>
  <c r="AO72" i="97"/>
  <c r="E67" i="97"/>
  <c r="K67" i="97" s="1"/>
  <c r="U67" i="97" s="1"/>
  <c r="AA67" i="97" s="1"/>
  <c r="AL67" i="97" s="1"/>
  <c r="K38" i="97"/>
  <c r="U38" i="97" s="1"/>
  <c r="AA38" i="97" s="1"/>
  <c r="AL38" i="97" s="1"/>
  <c r="BC67" i="92"/>
  <c r="BC65" i="92"/>
  <c r="BE19" i="92"/>
  <c r="BC23" i="92"/>
  <c r="BC22" i="92"/>
  <c r="BC63" i="91"/>
  <c r="BC65" i="91"/>
  <c r="BC64" i="91"/>
  <c r="BC67" i="91"/>
  <c r="H38" i="99"/>
  <c r="R38" i="99" s="1"/>
  <c r="X38" i="99" s="1"/>
  <c r="AI38" i="99" s="1"/>
  <c r="K38" i="99"/>
  <c r="U38" i="99" s="1"/>
  <c r="AA38" i="99" s="1"/>
  <c r="AL38" i="99" s="1"/>
  <c r="AQ72" i="97"/>
  <c r="H38" i="97"/>
  <c r="R38" i="97" s="1"/>
  <c r="X38" i="97" s="1"/>
  <c r="AI38" i="97" s="1"/>
  <c r="AP73" i="97"/>
  <c r="AO73" i="97"/>
  <c r="AO74" i="97"/>
  <c r="AQ74" i="97"/>
  <c r="AP74" i="97"/>
  <c r="AQ73" i="97"/>
  <c r="AP72" i="97"/>
  <c r="AI72" i="36"/>
  <c r="AJ72" i="36"/>
  <c r="AK72" i="36"/>
  <c r="AL72" i="36"/>
  <c r="AM72" i="36"/>
  <c r="AN72" i="36"/>
  <c r="AI73" i="36"/>
  <c r="AJ73" i="36"/>
  <c r="AK73" i="36"/>
  <c r="AL73" i="36"/>
  <c r="AM73" i="36"/>
  <c r="AN73" i="36"/>
  <c r="AE72" i="36"/>
  <c r="AF72" i="36"/>
  <c r="AG72" i="36"/>
  <c r="AE73" i="36"/>
  <c r="AF73" i="36"/>
  <c r="AG73" i="36"/>
  <c r="N14" i="71"/>
  <c r="N15" i="71"/>
  <c r="N13" i="71"/>
  <c r="Q14" i="71"/>
  <c r="Q15" i="71"/>
  <c r="Q13" i="71"/>
  <c r="W20" i="87"/>
  <c r="AQ73" i="36" l="1"/>
  <c r="AO72" i="36"/>
  <c r="AQ72" i="36"/>
  <c r="AO73" i="36"/>
  <c r="AP73" i="36"/>
  <c r="AP72" i="36"/>
  <c r="AL45" i="91"/>
  <c r="AE72" i="101"/>
  <c r="AF72" i="101"/>
  <c r="AG72" i="101"/>
  <c r="AI72" i="101"/>
  <c r="AJ72" i="101"/>
  <c r="AK72" i="101"/>
  <c r="AL72" i="101"/>
  <c r="AM72" i="101"/>
  <c r="AN72" i="101"/>
  <c r="AE73" i="101"/>
  <c r="AF73" i="101"/>
  <c r="AG73" i="101"/>
  <c r="AI73" i="101"/>
  <c r="AJ73" i="101"/>
  <c r="AK73" i="101"/>
  <c r="AL73" i="101"/>
  <c r="AM73" i="101"/>
  <c r="AN73" i="101"/>
  <c r="AE72" i="99"/>
  <c r="AF72" i="99"/>
  <c r="AG72" i="99"/>
  <c r="AI72" i="99"/>
  <c r="AJ72" i="99"/>
  <c r="AK72" i="99"/>
  <c r="AL72" i="99"/>
  <c r="AM72" i="99"/>
  <c r="AN72" i="99"/>
  <c r="AE73" i="99"/>
  <c r="AF73" i="99"/>
  <c r="AG73" i="99"/>
  <c r="AI73" i="99"/>
  <c r="AJ73" i="99"/>
  <c r="AK73" i="99"/>
  <c r="AL73" i="99"/>
  <c r="AM73" i="99"/>
  <c r="AN73" i="99"/>
  <c r="AE74" i="99"/>
  <c r="AF74" i="99"/>
  <c r="AG74" i="99"/>
  <c r="AI74" i="99"/>
  <c r="AJ74" i="99"/>
  <c r="AK74" i="99"/>
  <c r="AL74" i="99"/>
  <c r="AM74" i="99"/>
  <c r="AN74" i="99"/>
  <c r="AI72" i="94"/>
  <c r="AJ72" i="94"/>
  <c r="AK72" i="94"/>
  <c r="AL72" i="94"/>
  <c r="AM72" i="94"/>
  <c r="AN72" i="94"/>
  <c r="AI73" i="94"/>
  <c r="AJ73" i="94"/>
  <c r="AK73" i="94"/>
  <c r="AL73" i="94"/>
  <c r="AM73" i="94"/>
  <c r="AN73" i="94"/>
  <c r="AI74" i="94"/>
  <c r="AJ74" i="94"/>
  <c r="AK74" i="94"/>
  <c r="AL74" i="94"/>
  <c r="AM74" i="94"/>
  <c r="AN74" i="94"/>
  <c r="AE72" i="94"/>
  <c r="AF72" i="94"/>
  <c r="AG72" i="94"/>
  <c r="AE73" i="94"/>
  <c r="AF73" i="94"/>
  <c r="AG73" i="94"/>
  <c r="AE74" i="94"/>
  <c r="AF74" i="94"/>
  <c r="AG74" i="94"/>
  <c r="N94" i="86"/>
  <c r="O94" i="86"/>
  <c r="D33" i="93"/>
  <c r="C33" i="93"/>
  <c r="AN97" i="101"/>
  <c r="AM97" i="101"/>
  <c r="AL97" i="101"/>
  <c r="AK97" i="101"/>
  <c r="AJ97" i="101"/>
  <c r="AI97" i="101"/>
  <c r="AG97" i="101"/>
  <c r="AF97" i="101"/>
  <c r="AE97" i="101"/>
  <c r="P97" i="101"/>
  <c r="O97" i="101"/>
  <c r="N97" i="101"/>
  <c r="W96" i="101"/>
  <c r="AC96" i="101" s="1"/>
  <c r="V96" i="101"/>
  <c r="U96" i="101"/>
  <c r="T96" i="101"/>
  <c r="S96" i="101"/>
  <c r="Y96" i="101" s="1"/>
  <c r="R96" i="101"/>
  <c r="G96" i="101"/>
  <c r="F96" i="101"/>
  <c r="E96" i="101"/>
  <c r="D96" i="101"/>
  <c r="J96" i="101" s="1"/>
  <c r="C96" i="101"/>
  <c r="B96" i="101"/>
  <c r="H96" i="101" s="1"/>
  <c r="AC95" i="101"/>
  <c r="AB95" i="101"/>
  <c r="AA95" i="101"/>
  <c r="Z95" i="101"/>
  <c r="Y95" i="101"/>
  <c r="X95" i="101"/>
  <c r="P95" i="101"/>
  <c r="O95" i="101"/>
  <c r="M95" i="101"/>
  <c r="L95" i="101"/>
  <c r="K95" i="101"/>
  <c r="J95" i="101"/>
  <c r="I95" i="101"/>
  <c r="H95" i="101"/>
  <c r="AC94" i="101"/>
  <c r="AB94" i="101"/>
  <c r="AA94" i="101"/>
  <c r="Z94" i="101"/>
  <c r="Y94" i="101"/>
  <c r="X94" i="101"/>
  <c r="P94" i="101"/>
  <c r="O94" i="101"/>
  <c r="N94" i="101"/>
  <c r="M94" i="101"/>
  <c r="L94" i="101"/>
  <c r="K94" i="101"/>
  <c r="J94" i="101"/>
  <c r="I94" i="101"/>
  <c r="H94" i="101"/>
  <c r="AC93" i="101"/>
  <c r="AB93" i="101"/>
  <c r="AA93" i="101"/>
  <c r="Z93" i="101"/>
  <c r="Y93" i="101"/>
  <c r="X93" i="101"/>
  <c r="M93" i="101"/>
  <c r="L93" i="101"/>
  <c r="K93" i="101"/>
  <c r="J93" i="101"/>
  <c r="I93" i="101"/>
  <c r="H93" i="101"/>
  <c r="AC92" i="101"/>
  <c r="AB92" i="101"/>
  <c r="AA92" i="101"/>
  <c r="Z92" i="101"/>
  <c r="Y92" i="101"/>
  <c r="X92" i="101"/>
  <c r="M92" i="101"/>
  <c r="L92" i="101"/>
  <c r="K92" i="101"/>
  <c r="J92" i="101"/>
  <c r="I92" i="101"/>
  <c r="H92" i="101"/>
  <c r="AC91" i="101"/>
  <c r="AB91" i="101"/>
  <c r="AA91" i="101"/>
  <c r="Z91" i="101"/>
  <c r="Y91" i="101"/>
  <c r="X91" i="101"/>
  <c r="M91" i="101"/>
  <c r="L91" i="101"/>
  <c r="K91" i="101"/>
  <c r="J91" i="101"/>
  <c r="I91" i="101"/>
  <c r="H91" i="101"/>
  <c r="AC90" i="101"/>
  <c r="AB90" i="101"/>
  <c r="AA90" i="101"/>
  <c r="Z90" i="101"/>
  <c r="Y90" i="101"/>
  <c r="X90" i="101"/>
  <c r="M90" i="101"/>
  <c r="L90" i="101"/>
  <c r="K90" i="101"/>
  <c r="J90" i="101"/>
  <c r="I90" i="101"/>
  <c r="H90" i="101"/>
  <c r="AC89" i="101"/>
  <c r="AB89" i="101"/>
  <c r="AA89" i="101"/>
  <c r="Z89" i="101"/>
  <c r="Y89" i="101"/>
  <c r="X89" i="101"/>
  <c r="M89" i="101"/>
  <c r="L89" i="101"/>
  <c r="K89" i="101"/>
  <c r="J89" i="101"/>
  <c r="I89" i="101"/>
  <c r="H89" i="101"/>
  <c r="AC88" i="101"/>
  <c r="AB88" i="101"/>
  <c r="AA88" i="101"/>
  <c r="Z88" i="101"/>
  <c r="Y88" i="101"/>
  <c r="X88" i="101"/>
  <c r="P88" i="101"/>
  <c r="O88" i="101"/>
  <c r="N88" i="101"/>
  <c r="M88" i="101"/>
  <c r="L88" i="101"/>
  <c r="K88" i="101"/>
  <c r="J88" i="101"/>
  <c r="I88" i="101"/>
  <c r="H88" i="101"/>
  <c r="AC87" i="101"/>
  <c r="AB87" i="101"/>
  <c r="AA87" i="101"/>
  <c r="Z87" i="101"/>
  <c r="Y87" i="101"/>
  <c r="X87" i="101"/>
  <c r="P87" i="101"/>
  <c r="O87" i="101"/>
  <c r="M87" i="101"/>
  <c r="L87" i="101"/>
  <c r="K87" i="101"/>
  <c r="J87" i="101"/>
  <c r="I87" i="101"/>
  <c r="H87" i="101"/>
  <c r="AC86" i="101"/>
  <c r="AB86" i="101"/>
  <c r="AA86" i="101"/>
  <c r="Z86" i="101"/>
  <c r="Y86" i="101"/>
  <c r="X86" i="101"/>
  <c r="P86" i="101"/>
  <c r="O86" i="101"/>
  <c r="N86" i="101"/>
  <c r="M86" i="101"/>
  <c r="L86" i="101"/>
  <c r="K86" i="101"/>
  <c r="J86" i="101"/>
  <c r="I86" i="101"/>
  <c r="H86" i="101"/>
  <c r="AC85" i="101"/>
  <c r="AB85" i="101"/>
  <c r="AA85" i="101"/>
  <c r="Z85" i="101"/>
  <c r="Y85" i="101"/>
  <c r="X85" i="101"/>
  <c r="P85" i="101"/>
  <c r="O85" i="101"/>
  <c r="N85" i="101"/>
  <c r="M85" i="101"/>
  <c r="L85" i="101"/>
  <c r="K85" i="101"/>
  <c r="J85" i="101"/>
  <c r="I85" i="101"/>
  <c r="H85" i="101"/>
  <c r="AC84" i="101"/>
  <c r="AB84" i="101"/>
  <c r="AA84" i="101"/>
  <c r="Z84" i="101"/>
  <c r="Y84" i="101"/>
  <c r="X84" i="101"/>
  <c r="P84" i="101"/>
  <c r="O84" i="101"/>
  <c r="N84" i="101"/>
  <c r="M84" i="101"/>
  <c r="L84" i="101"/>
  <c r="K84" i="101"/>
  <c r="J84" i="101"/>
  <c r="I84" i="101"/>
  <c r="H84" i="101"/>
  <c r="AC83" i="101"/>
  <c r="AB83" i="101"/>
  <c r="AA83" i="101"/>
  <c r="Z83" i="101"/>
  <c r="Y83" i="101"/>
  <c r="X83" i="101"/>
  <c r="P83" i="101"/>
  <c r="O83" i="101"/>
  <c r="N83" i="101"/>
  <c r="M83" i="101"/>
  <c r="L83" i="101"/>
  <c r="K83" i="101"/>
  <c r="J83" i="101"/>
  <c r="I83" i="101"/>
  <c r="H83" i="101"/>
  <c r="AC82" i="101"/>
  <c r="AB82" i="101"/>
  <c r="AA82" i="101"/>
  <c r="Z82" i="101"/>
  <c r="Y82" i="101"/>
  <c r="X82" i="101"/>
  <c r="P82" i="101"/>
  <c r="O82" i="101"/>
  <c r="N82" i="101"/>
  <c r="M82" i="101"/>
  <c r="L82" i="101"/>
  <c r="K82" i="101"/>
  <c r="J82" i="101"/>
  <c r="I82" i="101"/>
  <c r="H82" i="101"/>
  <c r="AC81" i="101"/>
  <c r="AB81" i="101"/>
  <c r="AA81" i="101"/>
  <c r="Z81" i="101"/>
  <c r="Y81" i="101"/>
  <c r="X81" i="101"/>
  <c r="P81" i="101"/>
  <c r="O81" i="101"/>
  <c r="N81" i="101"/>
  <c r="M81" i="101"/>
  <c r="L81" i="101"/>
  <c r="K81" i="101"/>
  <c r="J81" i="101"/>
  <c r="I81" i="101"/>
  <c r="H81" i="101"/>
  <c r="AC80" i="101"/>
  <c r="AB80" i="101"/>
  <c r="AA80" i="101"/>
  <c r="Z80" i="101"/>
  <c r="Y80" i="101"/>
  <c r="X80" i="101"/>
  <c r="P80" i="101"/>
  <c r="O80" i="101"/>
  <c r="N80" i="101"/>
  <c r="M80" i="101"/>
  <c r="L80" i="101"/>
  <c r="K80" i="101"/>
  <c r="J80" i="101"/>
  <c r="I80" i="101"/>
  <c r="H80" i="101"/>
  <c r="AC79" i="101"/>
  <c r="AB79" i="101"/>
  <c r="AA79" i="101"/>
  <c r="Z79" i="101"/>
  <c r="Y79" i="101"/>
  <c r="X79" i="101"/>
  <c r="P79" i="101"/>
  <c r="O79" i="101"/>
  <c r="M79" i="101"/>
  <c r="L79" i="101"/>
  <c r="K79" i="101"/>
  <c r="J79" i="101"/>
  <c r="I79" i="101"/>
  <c r="H79" i="101"/>
  <c r="AG78" i="101"/>
  <c r="AF78" i="101"/>
  <c r="AC78" i="101"/>
  <c r="AB78" i="101"/>
  <c r="AA78" i="101"/>
  <c r="Z78" i="101"/>
  <c r="Y78" i="101"/>
  <c r="X78" i="101"/>
  <c r="P78" i="101"/>
  <c r="O78" i="101"/>
  <c r="N78" i="101"/>
  <c r="M78" i="101"/>
  <c r="L78" i="101"/>
  <c r="K78" i="101"/>
  <c r="J78" i="101"/>
  <c r="I78" i="101"/>
  <c r="H78" i="101"/>
  <c r="AG77" i="101"/>
  <c r="AF77" i="101"/>
  <c r="AE77" i="101"/>
  <c r="AC77" i="101"/>
  <c r="AB77" i="101"/>
  <c r="AA77" i="101"/>
  <c r="Z77" i="101"/>
  <c r="Y77" i="101"/>
  <c r="X77" i="101"/>
  <c r="P77" i="101"/>
  <c r="O77" i="101"/>
  <c r="N77" i="101"/>
  <c r="M77" i="101"/>
  <c r="L77" i="101"/>
  <c r="K77" i="101"/>
  <c r="J77" i="101"/>
  <c r="I77" i="101"/>
  <c r="H77" i="101"/>
  <c r="AN76" i="101"/>
  <c r="AM76" i="101"/>
  <c r="AL76" i="101"/>
  <c r="AK76" i="101"/>
  <c r="AJ76" i="101"/>
  <c r="AI76" i="101"/>
  <c r="AG76" i="101"/>
  <c r="AF76" i="101"/>
  <c r="AE76" i="101"/>
  <c r="AC76" i="101"/>
  <c r="AB76" i="101"/>
  <c r="AA76" i="101"/>
  <c r="Z76" i="101"/>
  <c r="Y76" i="101"/>
  <c r="X76" i="101"/>
  <c r="P76" i="101"/>
  <c r="O76" i="101"/>
  <c r="N76" i="101"/>
  <c r="M76" i="101"/>
  <c r="L76" i="101"/>
  <c r="K76" i="101"/>
  <c r="J76" i="101"/>
  <c r="I76" i="101"/>
  <c r="H76" i="101"/>
  <c r="AN75" i="101"/>
  <c r="AM75" i="101"/>
  <c r="AL75" i="101"/>
  <c r="AK75" i="101"/>
  <c r="AJ75" i="101"/>
  <c r="AI75" i="101"/>
  <c r="AG75" i="101"/>
  <c r="AF75" i="101"/>
  <c r="AE75" i="101"/>
  <c r="AC75" i="101"/>
  <c r="AB75" i="101"/>
  <c r="AA75" i="101"/>
  <c r="Z75" i="101"/>
  <c r="Y75" i="101"/>
  <c r="X75" i="101"/>
  <c r="P75" i="101"/>
  <c r="O75" i="101"/>
  <c r="N75" i="101"/>
  <c r="M75" i="101"/>
  <c r="L75" i="101"/>
  <c r="K75" i="101"/>
  <c r="J75" i="101"/>
  <c r="I75" i="101"/>
  <c r="H75" i="101"/>
  <c r="AN74" i="101"/>
  <c r="AM74" i="101"/>
  <c r="AL74" i="101"/>
  <c r="AK74" i="101"/>
  <c r="AJ74" i="101"/>
  <c r="AI74" i="101"/>
  <c r="AG74" i="101"/>
  <c r="AF74" i="101"/>
  <c r="AE74" i="101"/>
  <c r="AC74" i="101"/>
  <c r="AB74" i="101"/>
  <c r="AA74" i="101"/>
  <c r="Z74" i="101"/>
  <c r="Y74" i="101"/>
  <c r="X74" i="101"/>
  <c r="P74" i="101"/>
  <c r="O74" i="101"/>
  <c r="N74" i="101"/>
  <c r="M74" i="101"/>
  <c r="L74" i="101"/>
  <c r="K74" i="101"/>
  <c r="J74" i="101"/>
  <c r="I74" i="101"/>
  <c r="H74" i="101"/>
  <c r="AC73" i="101"/>
  <c r="AB73" i="101"/>
  <c r="AA73" i="101"/>
  <c r="Z73" i="101"/>
  <c r="Y73" i="101"/>
  <c r="X73" i="101"/>
  <c r="P73" i="101"/>
  <c r="O73" i="101"/>
  <c r="N73" i="101"/>
  <c r="M73" i="101"/>
  <c r="L73" i="101"/>
  <c r="K73" i="101"/>
  <c r="J73" i="101"/>
  <c r="I73" i="101"/>
  <c r="H73" i="101"/>
  <c r="AC72" i="101"/>
  <c r="AB72" i="101"/>
  <c r="AA72" i="101"/>
  <c r="Z72" i="101"/>
  <c r="Y72" i="101"/>
  <c r="X72" i="101"/>
  <c r="P72" i="101"/>
  <c r="O72" i="101"/>
  <c r="N72" i="101"/>
  <c r="M72" i="101"/>
  <c r="L72" i="101"/>
  <c r="K72" i="101"/>
  <c r="J72" i="101"/>
  <c r="I72" i="101"/>
  <c r="H72" i="101"/>
  <c r="AN71" i="101"/>
  <c r="AM71" i="101"/>
  <c r="AL71" i="101"/>
  <c r="AK71" i="101"/>
  <c r="AJ71" i="101"/>
  <c r="AI71" i="101"/>
  <c r="AG71" i="101"/>
  <c r="AF71" i="101"/>
  <c r="AE71" i="101"/>
  <c r="AC71" i="101"/>
  <c r="AB71" i="101"/>
  <c r="AA71" i="101"/>
  <c r="Z71" i="101"/>
  <c r="Y71" i="101"/>
  <c r="X71" i="101"/>
  <c r="P71" i="101"/>
  <c r="O71" i="101"/>
  <c r="N71" i="101"/>
  <c r="M71" i="101"/>
  <c r="L71" i="101"/>
  <c r="K71" i="101"/>
  <c r="J71" i="101"/>
  <c r="I71" i="101"/>
  <c r="H71" i="101"/>
  <c r="AN70" i="101"/>
  <c r="AM70" i="101"/>
  <c r="AL70" i="101"/>
  <c r="AK70" i="101"/>
  <c r="AJ70" i="101"/>
  <c r="AI70" i="101"/>
  <c r="AG70" i="101"/>
  <c r="AF70" i="101"/>
  <c r="AE70" i="101"/>
  <c r="AC70" i="101"/>
  <c r="AB70" i="101"/>
  <c r="AA70" i="101"/>
  <c r="Z70" i="101"/>
  <c r="Y70" i="101"/>
  <c r="X70" i="101"/>
  <c r="P70" i="101"/>
  <c r="O70" i="101"/>
  <c r="N70" i="101"/>
  <c r="M70" i="101"/>
  <c r="L70" i="101"/>
  <c r="K70" i="101"/>
  <c r="J70" i="101"/>
  <c r="I70" i="101"/>
  <c r="H70" i="101"/>
  <c r="AN69" i="101"/>
  <c r="AM69" i="101"/>
  <c r="AL69" i="101"/>
  <c r="AK69" i="101"/>
  <c r="AJ69" i="101"/>
  <c r="AI69" i="101"/>
  <c r="AG69" i="101"/>
  <c r="AF69" i="101"/>
  <c r="AE69" i="101"/>
  <c r="AC69" i="101"/>
  <c r="AB69" i="101"/>
  <c r="AA69" i="101"/>
  <c r="Z69" i="101"/>
  <c r="Y69" i="101"/>
  <c r="X69" i="101"/>
  <c r="P69" i="101"/>
  <c r="O69" i="101"/>
  <c r="N69" i="101"/>
  <c r="M69" i="101"/>
  <c r="L69" i="101"/>
  <c r="K69" i="101"/>
  <c r="J69" i="101"/>
  <c r="I69" i="101"/>
  <c r="H69" i="101"/>
  <c r="AN63" i="101"/>
  <c r="AM63" i="101"/>
  <c r="AL63" i="101"/>
  <c r="AK63" i="101"/>
  <c r="AJ63" i="101"/>
  <c r="AI63" i="101"/>
  <c r="AG63" i="101"/>
  <c r="AF63" i="101"/>
  <c r="AE63" i="101"/>
  <c r="P63" i="101"/>
  <c r="O63" i="101"/>
  <c r="N63" i="101"/>
  <c r="AB62" i="101"/>
  <c r="Z62" i="101"/>
  <c r="X62" i="101"/>
  <c r="G62" i="101"/>
  <c r="F62" i="101"/>
  <c r="E62" i="101"/>
  <c r="K62" i="101" s="1"/>
  <c r="D62" i="101"/>
  <c r="J62" i="101" s="1"/>
  <c r="C62" i="101"/>
  <c r="I62" i="101" s="1"/>
  <c r="B62" i="101"/>
  <c r="AN61" i="101"/>
  <c r="AM61" i="101"/>
  <c r="AL61" i="101"/>
  <c r="AK61" i="101"/>
  <c r="AJ61" i="101"/>
  <c r="AI61" i="101"/>
  <c r="AG61" i="101"/>
  <c r="AF61" i="101"/>
  <c r="AE61" i="101"/>
  <c r="AC61" i="101"/>
  <c r="AB61" i="101"/>
  <c r="AA61" i="101"/>
  <c r="Z61" i="101"/>
  <c r="Y61" i="101"/>
  <c r="X61" i="101"/>
  <c r="P61" i="101"/>
  <c r="O61" i="101"/>
  <c r="N61" i="101"/>
  <c r="M61" i="101"/>
  <c r="L61" i="101"/>
  <c r="K61" i="101"/>
  <c r="J61" i="101"/>
  <c r="I61" i="101"/>
  <c r="H61" i="101"/>
  <c r="AN60" i="101"/>
  <c r="AM60" i="101"/>
  <c r="AL60" i="101"/>
  <c r="AK60" i="101"/>
  <c r="AJ60" i="101"/>
  <c r="AI60" i="101"/>
  <c r="AG60" i="101"/>
  <c r="AF60" i="101"/>
  <c r="AC60" i="101"/>
  <c r="AB60" i="101"/>
  <c r="AA60" i="101"/>
  <c r="Z60" i="101"/>
  <c r="Y60" i="101"/>
  <c r="X60" i="101"/>
  <c r="P60" i="101"/>
  <c r="O60" i="101"/>
  <c r="N60" i="101"/>
  <c r="M60" i="101"/>
  <c r="L60" i="101"/>
  <c r="K60" i="101"/>
  <c r="J60" i="101"/>
  <c r="I60" i="101"/>
  <c r="H60" i="101"/>
  <c r="AC59" i="101"/>
  <c r="AB59" i="101"/>
  <c r="AA59" i="101"/>
  <c r="Z59" i="101"/>
  <c r="Y59" i="101"/>
  <c r="X59" i="101"/>
  <c r="M59" i="101"/>
  <c r="L59" i="101"/>
  <c r="K59" i="101"/>
  <c r="J59" i="101"/>
  <c r="I59" i="101"/>
  <c r="H59" i="101"/>
  <c r="AC58" i="101"/>
  <c r="AB58" i="101"/>
  <c r="AA58" i="101"/>
  <c r="Z58" i="101"/>
  <c r="Y58" i="101"/>
  <c r="X58" i="101"/>
  <c r="M58" i="101"/>
  <c r="L58" i="101"/>
  <c r="K58" i="101"/>
  <c r="J58" i="101"/>
  <c r="I58" i="101"/>
  <c r="H58" i="101"/>
  <c r="AN57" i="101"/>
  <c r="AQ57" i="101" s="1"/>
  <c r="AM57" i="101"/>
  <c r="AP57" i="101" s="1"/>
  <c r="AL57" i="101"/>
  <c r="AO57" i="101" s="1"/>
  <c r="AC57" i="101"/>
  <c r="AB57" i="101"/>
  <c r="AA57" i="101"/>
  <c r="Z57" i="101"/>
  <c r="Y57" i="101"/>
  <c r="X57" i="101"/>
  <c r="M57" i="101"/>
  <c r="L57" i="101"/>
  <c r="K57" i="101"/>
  <c r="J57" i="101"/>
  <c r="I57" i="101"/>
  <c r="H57" i="101"/>
  <c r="AN56" i="101"/>
  <c r="AM56" i="101"/>
  <c r="AL56" i="101"/>
  <c r="AK56" i="101"/>
  <c r="AJ56" i="101"/>
  <c r="AI56" i="101"/>
  <c r="AG56" i="101"/>
  <c r="AF56" i="101"/>
  <c r="AE56" i="101"/>
  <c r="AC56" i="101"/>
  <c r="AB56" i="101"/>
  <c r="AA56" i="101"/>
  <c r="Z56" i="101"/>
  <c r="Y56" i="101"/>
  <c r="X56" i="101"/>
  <c r="P56" i="101"/>
  <c r="O56" i="101"/>
  <c r="N56" i="101"/>
  <c r="M56" i="101"/>
  <c r="L56" i="101"/>
  <c r="K56" i="101"/>
  <c r="J56" i="101"/>
  <c r="I56" i="101"/>
  <c r="H56" i="101"/>
  <c r="AN55" i="101"/>
  <c r="AM55" i="101"/>
  <c r="AL55" i="101"/>
  <c r="AK55" i="101"/>
  <c r="AJ55" i="101"/>
  <c r="AI55" i="101"/>
  <c r="AC55" i="101"/>
  <c r="AB55" i="101"/>
  <c r="AA55" i="101"/>
  <c r="Z55" i="101"/>
  <c r="Y55" i="101"/>
  <c r="X55" i="101"/>
  <c r="P55" i="101"/>
  <c r="O55" i="101"/>
  <c r="N55" i="101"/>
  <c r="M55" i="101"/>
  <c r="L55" i="101"/>
  <c r="K55" i="101"/>
  <c r="J55" i="101"/>
  <c r="I55" i="101"/>
  <c r="H55" i="101"/>
  <c r="AN54" i="101"/>
  <c r="AM54" i="101"/>
  <c r="AL54" i="101"/>
  <c r="AC54" i="101"/>
  <c r="AB54" i="101"/>
  <c r="AA54" i="101"/>
  <c r="Z54" i="101"/>
  <c r="Y54" i="101"/>
  <c r="X54" i="101"/>
  <c r="M54" i="101"/>
  <c r="L54" i="101"/>
  <c r="K54" i="101"/>
  <c r="J54" i="101"/>
  <c r="I54" i="101"/>
  <c r="H54" i="101"/>
  <c r="AN53" i="101"/>
  <c r="AM53" i="101"/>
  <c r="AL53" i="101"/>
  <c r="AK53" i="101"/>
  <c r="AJ53" i="101"/>
  <c r="AI53" i="101"/>
  <c r="AG53" i="101"/>
  <c r="AF53" i="101"/>
  <c r="AE53" i="101"/>
  <c r="AC53" i="101"/>
  <c r="AB53" i="101"/>
  <c r="AA53" i="101"/>
  <c r="Z53" i="101"/>
  <c r="Y53" i="101"/>
  <c r="X53" i="101"/>
  <c r="P53" i="101"/>
  <c r="O53" i="101"/>
  <c r="N53" i="101"/>
  <c r="M53" i="101"/>
  <c r="L53" i="101"/>
  <c r="K53" i="101"/>
  <c r="J53" i="101"/>
  <c r="I53" i="101"/>
  <c r="H53" i="101"/>
  <c r="AN52" i="101"/>
  <c r="AM52" i="101"/>
  <c r="AL52" i="101"/>
  <c r="AK52" i="101"/>
  <c r="AJ52" i="101"/>
  <c r="AI52" i="101"/>
  <c r="AG52" i="101"/>
  <c r="AF52" i="101"/>
  <c r="AE52" i="101"/>
  <c r="AC52" i="101"/>
  <c r="AB52" i="101"/>
  <c r="AA52" i="101"/>
  <c r="Z52" i="101"/>
  <c r="Y52" i="101"/>
  <c r="X52" i="101"/>
  <c r="P52" i="101"/>
  <c r="O52" i="101"/>
  <c r="N52" i="101"/>
  <c r="M52" i="101"/>
  <c r="L52" i="101"/>
  <c r="K52" i="101"/>
  <c r="J52" i="101"/>
  <c r="I52" i="101"/>
  <c r="H52" i="101"/>
  <c r="AN51" i="101"/>
  <c r="AM51" i="101"/>
  <c r="AL51" i="101"/>
  <c r="AK51" i="101"/>
  <c r="AJ51" i="101"/>
  <c r="AI51" i="101"/>
  <c r="AG51" i="101"/>
  <c r="AF51" i="101"/>
  <c r="AE51" i="101"/>
  <c r="AC51" i="101"/>
  <c r="AB51" i="101"/>
  <c r="AA51" i="101"/>
  <c r="Z51" i="101"/>
  <c r="Y51" i="101"/>
  <c r="X51" i="101"/>
  <c r="P51" i="101"/>
  <c r="O51" i="101"/>
  <c r="N51" i="101"/>
  <c r="M51" i="101"/>
  <c r="L51" i="101"/>
  <c r="K51" i="101"/>
  <c r="J51" i="101"/>
  <c r="I51" i="101"/>
  <c r="H51" i="101"/>
  <c r="AN50" i="101"/>
  <c r="AM50" i="101"/>
  <c r="AL50" i="101"/>
  <c r="AK50" i="101"/>
  <c r="AJ50" i="101"/>
  <c r="AI50" i="101"/>
  <c r="AG50" i="101"/>
  <c r="AF50" i="101"/>
  <c r="AE50" i="101"/>
  <c r="AC50" i="101"/>
  <c r="AB50" i="101"/>
  <c r="AA50" i="101"/>
  <c r="Z50" i="101"/>
  <c r="Y50" i="101"/>
  <c r="X50" i="101"/>
  <c r="P50" i="101"/>
  <c r="O50" i="101"/>
  <c r="N50" i="101"/>
  <c r="M50" i="101"/>
  <c r="L50" i="101"/>
  <c r="K50" i="101"/>
  <c r="J50" i="101"/>
  <c r="I50" i="101"/>
  <c r="H50" i="101"/>
  <c r="AN49" i="101"/>
  <c r="AM49" i="101"/>
  <c r="AK49" i="101"/>
  <c r="AJ49" i="101"/>
  <c r="AI49" i="101"/>
  <c r="AG49" i="101"/>
  <c r="AF49" i="101"/>
  <c r="AE49" i="101"/>
  <c r="AC49" i="101"/>
  <c r="AB49" i="101"/>
  <c r="AA49" i="101"/>
  <c r="Z49" i="101"/>
  <c r="Y49" i="101"/>
  <c r="X49" i="101"/>
  <c r="P49" i="101"/>
  <c r="O49" i="101"/>
  <c r="N49" i="101"/>
  <c r="M49" i="101"/>
  <c r="L49" i="101"/>
  <c r="K49" i="101"/>
  <c r="J49" i="101"/>
  <c r="I49" i="101"/>
  <c r="H49" i="101"/>
  <c r="AN48" i="101"/>
  <c r="AM48" i="101"/>
  <c r="AL48" i="101"/>
  <c r="AK48" i="101"/>
  <c r="AJ48" i="101"/>
  <c r="AI48" i="101"/>
  <c r="AG48" i="101"/>
  <c r="AF48" i="101"/>
  <c r="AE48" i="101"/>
  <c r="AC48" i="101"/>
  <c r="AB48" i="101"/>
  <c r="AA48" i="101"/>
  <c r="Z48" i="101"/>
  <c r="Y48" i="101"/>
  <c r="X48" i="101"/>
  <c r="P48" i="101"/>
  <c r="O48" i="101"/>
  <c r="N48" i="101"/>
  <c r="M48" i="101"/>
  <c r="L48" i="101"/>
  <c r="K48" i="101"/>
  <c r="J48" i="101"/>
  <c r="I48" i="101"/>
  <c r="H48" i="101"/>
  <c r="AN47" i="101"/>
  <c r="AM47" i="101"/>
  <c r="AL47" i="101"/>
  <c r="AK47" i="101"/>
  <c r="AJ47" i="101"/>
  <c r="AI47" i="101"/>
  <c r="AG47" i="101"/>
  <c r="AF47" i="101"/>
  <c r="AE47" i="101"/>
  <c r="AC47" i="101"/>
  <c r="AB47" i="101"/>
  <c r="AA47" i="101"/>
  <c r="Z47" i="101"/>
  <c r="Y47" i="101"/>
  <c r="X47" i="101"/>
  <c r="P47" i="101"/>
  <c r="O47" i="101"/>
  <c r="N47" i="101"/>
  <c r="M47" i="101"/>
  <c r="L47" i="101"/>
  <c r="K47" i="101"/>
  <c r="J47" i="101"/>
  <c r="I47" i="101"/>
  <c r="H47" i="101"/>
  <c r="AN46" i="101"/>
  <c r="AM46" i="101"/>
  <c r="AL46" i="101"/>
  <c r="AK46" i="101"/>
  <c r="AJ46" i="101"/>
  <c r="AI46" i="101"/>
  <c r="AG46" i="101"/>
  <c r="AF46" i="101"/>
  <c r="AE46" i="101"/>
  <c r="AC46" i="101"/>
  <c r="AB46" i="101"/>
  <c r="AA46" i="101"/>
  <c r="Z46" i="101"/>
  <c r="Y46" i="101"/>
  <c r="X46" i="101"/>
  <c r="P46" i="101"/>
  <c r="O46" i="101"/>
  <c r="N46" i="101"/>
  <c r="M46" i="101"/>
  <c r="L46" i="101"/>
  <c r="K46" i="101"/>
  <c r="J46" i="101"/>
  <c r="I46" i="101"/>
  <c r="H46" i="101"/>
  <c r="AN45" i="101"/>
  <c r="AM45" i="101"/>
  <c r="AL45" i="101"/>
  <c r="AK45" i="101"/>
  <c r="AJ45" i="101"/>
  <c r="AI45" i="101"/>
  <c r="AG45" i="101"/>
  <c r="AF45" i="101"/>
  <c r="AE45" i="101"/>
  <c r="AC45" i="101"/>
  <c r="AB45" i="101"/>
  <c r="AA45" i="101"/>
  <c r="Z45" i="101"/>
  <c r="Y45" i="101"/>
  <c r="X45" i="101"/>
  <c r="P45" i="101"/>
  <c r="O45" i="101"/>
  <c r="N45" i="101"/>
  <c r="M45" i="101"/>
  <c r="L45" i="101"/>
  <c r="K45" i="101"/>
  <c r="J45" i="101"/>
  <c r="I45" i="101"/>
  <c r="H45" i="101"/>
  <c r="AN44" i="101"/>
  <c r="AM44" i="101"/>
  <c r="AL44" i="101"/>
  <c r="AK44" i="101"/>
  <c r="AJ44" i="101"/>
  <c r="AI44" i="101"/>
  <c r="AG44" i="101"/>
  <c r="AF44" i="101"/>
  <c r="AE44" i="101"/>
  <c r="AC44" i="101"/>
  <c r="AB44" i="101"/>
  <c r="AA44" i="101"/>
  <c r="Z44" i="101"/>
  <c r="Y44" i="101"/>
  <c r="X44" i="101"/>
  <c r="P44" i="101"/>
  <c r="O44" i="101"/>
  <c r="N44" i="101"/>
  <c r="M44" i="101"/>
  <c r="L44" i="101"/>
  <c r="K44" i="101"/>
  <c r="J44" i="101"/>
  <c r="I44" i="101"/>
  <c r="H44" i="101"/>
  <c r="AN43" i="101"/>
  <c r="AM43" i="101"/>
  <c r="AL43" i="101"/>
  <c r="AK43" i="101"/>
  <c r="AJ43" i="101"/>
  <c r="AI43" i="101"/>
  <c r="AG43" i="101"/>
  <c r="AF43" i="101"/>
  <c r="AE43" i="101"/>
  <c r="AC43" i="101"/>
  <c r="AB43" i="101"/>
  <c r="AA43" i="101"/>
  <c r="Z43" i="101"/>
  <c r="Y43" i="101"/>
  <c r="X43" i="101"/>
  <c r="P43" i="101"/>
  <c r="O43" i="101"/>
  <c r="N43" i="101"/>
  <c r="M43" i="101"/>
  <c r="L43" i="101"/>
  <c r="K43" i="101"/>
  <c r="J43" i="101"/>
  <c r="I43" i="101"/>
  <c r="H43" i="101"/>
  <c r="AN42" i="101"/>
  <c r="AM42" i="101"/>
  <c r="AL42" i="101"/>
  <c r="AK42" i="101"/>
  <c r="AJ42" i="101"/>
  <c r="AI42" i="101"/>
  <c r="AG42" i="101"/>
  <c r="AF42" i="101"/>
  <c r="AE42" i="101"/>
  <c r="AC42" i="101"/>
  <c r="AB42" i="101"/>
  <c r="AA42" i="101"/>
  <c r="Z42" i="101"/>
  <c r="Y42" i="101"/>
  <c r="X42" i="101"/>
  <c r="P42" i="101"/>
  <c r="O42" i="101"/>
  <c r="N42" i="101"/>
  <c r="M42" i="101"/>
  <c r="L42" i="101"/>
  <c r="K42" i="101"/>
  <c r="J42" i="101"/>
  <c r="I42" i="101"/>
  <c r="H42" i="101"/>
  <c r="AN41" i="101"/>
  <c r="AM41" i="101"/>
  <c r="AL41" i="101"/>
  <c r="AK41" i="101"/>
  <c r="AJ41" i="101"/>
  <c r="AI41" i="101"/>
  <c r="AG41" i="101"/>
  <c r="AF41" i="101"/>
  <c r="AE41" i="101"/>
  <c r="AC41" i="101"/>
  <c r="AB41" i="101"/>
  <c r="AA41" i="101"/>
  <c r="Z41" i="101"/>
  <c r="Y41" i="101"/>
  <c r="X41" i="101"/>
  <c r="P41" i="101"/>
  <c r="O41" i="101"/>
  <c r="N41" i="101"/>
  <c r="M41" i="101"/>
  <c r="L41" i="101"/>
  <c r="K41" i="101"/>
  <c r="J41" i="101"/>
  <c r="I41" i="101"/>
  <c r="H41" i="101"/>
  <c r="AN40" i="101"/>
  <c r="AM40" i="101"/>
  <c r="AL40" i="101"/>
  <c r="AK40" i="101"/>
  <c r="AJ40" i="101"/>
  <c r="AI40" i="101"/>
  <c r="AG40" i="101"/>
  <c r="AF40" i="101"/>
  <c r="AE40" i="101"/>
  <c r="AC40" i="101"/>
  <c r="AB40" i="101"/>
  <c r="AA40" i="101"/>
  <c r="Z40" i="101"/>
  <c r="Y40" i="101"/>
  <c r="X40" i="101"/>
  <c r="P40" i="101"/>
  <c r="O40" i="101"/>
  <c r="N40" i="101"/>
  <c r="M40" i="101"/>
  <c r="L40" i="101"/>
  <c r="K40" i="101"/>
  <c r="J40" i="101"/>
  <c r="I40" i="101"/>
  <c r="H40" i="101"/>
  <c r="AN33" i="101"/>
  <c r="AM33" i="101"/>
  <c r="AL33" i="101"/>
  <c r="AK33" i="101"/>
  <c r="AJ33" i="101"/>
  <c r="AI33" i="101"/>
  <c r="AG33" i="101"/>
  <c r="AF33" i="101"/>
  <c r="AE33" i="101"/>
  <c r="P33" i="101"/>
  <c r="O33" i="101"/>
  <c r="N33" i="101"/>
  <c r="W32" i="101"/>
  <c r="AC32" i="101" s="1"/>
  <c r="V32" i="101"/>
  <c r="U32" i="101"/>
  <c r="T32" i="101"/>
  <c r="Z32" i="101" s="1"/>
  <c r="S32" i="101"/>
  <c r="Y32" i="101" s="1"/>
  <c r="R32" i="101"/>
  <c r="X32" i="101" s="1"/>
  <c r="G32" i="101"/>
  <c r="F32" i="101"/>
  <c r="E32" i="101"/>
  <c r="D32" i="101"/>
  <c r="C32" i="101"/>
  <c r="I32" i="101" s="1"/>
  <c r="B32" i="101"/>
  <c r="H32" i="101" s="1"/>
  <c r="AN31" i="101"/>
  <c r="AM31" i="101"/>
  <c r="AL31" i="101"/>
  <c r="AK31" i="101"/>
  <c r="AJ31" i="101"/>
  <c r="AI31" i="101"/>
  <c r="AG31" i="101"/>
  <c r="AF31" i="101"/>
  <c r="AE31" i="101"/>
  <c r="AC31" i="101"/>
  <c r="AB31" i="101"/>
  <c r="AA31" i="101"/>
  <c r="Z31" i="101"/>
  <c r="Y31" i="101"/>
  <c r="X31" i="101"/>
  <c r="P31" i="101"/>
  <c r="O31" i="101"/>
  <c r="N31" i="101"/>
  <c r="M31" i="101"/>
  <c r="L31" i="101"/>
  <c r="K31" i="101"/>
  <c r="J31" i="101"/>
  <c r="I31" i="101"/>
  <c r="H31" i="101"/>
  <c r="AN30" i="101"/>
  <c r="AM30" i="101"/>
  <c r="AL30" i="101"/>
  <c r="AK30" i="101"/>
  <c r="AJ30" i="101"/>
  <c r="AI30" i="101"/>
  <c r="AG30" i="101"/>
  <c r="AF30" i="101"/>
  <c r="AE30" i="101"/>
  <c r="AC30" i="101"/>
  <c r="AB30" i="101"/>
  <c r="AA30" i="101"/>
  <c r="Z30" i="101"/>
  <c r="Y30" i="101"/>
  <c r="X30" i="101"/>
  <c r="P30" i="101"/>
  <c r="O30" i="101"/>
  <c r="N30" i="101"/>
  <c r="M30" i="101"/>
  <c r="L30" i="101"/>
  <c r="K30" i="101"/>
  <c r="J30" i="101"/>
  <c r="I30" i="101"/>
  <c r="H30" i="101"/>
  <c r="AN29" i="101"/>
  <c r="AM29" i="101"/>
  <c r="AL29" i="101"/>
  <c r="AK29" i="101"/>
  <c r="AJ29" i="101"/>
  <c r="AI29" i="101"/>
  <c r="AG29" i="101"/>
  <c r="AF29" i="101"/>
  <c r="AE29" i="101"/>
  <c r="AC29" i="101"/>
  <c r="AB29" i="101"/>
  <c r="AA29" i="101"/>
  <c r="Z29" i="101"/>
  <c r="Y29" i="101"/>
  <c r="X29" i="101"/>
  <c r="P29" i="101"/>
  <c r="O29" i="101"/>
  <c r="N29" i="101"/>
  <c r="M29" i="101"/>
  <c r="L29" i="101"/>
  <c r="K29" i="101"/>
  <c r="J29" i="101"/>
  <c r="I29" i="101"/>
  <c r="H29" i="101"/>
  <c r="AN28" i="101"/>
  <c r="AM28" i="101"/>
  <c r="AL28" i="101"/>
  <c r="AK28" i="101"/>
  <c r="AJ28" i="101"/>
  <c r="AI28" i="101"/>
  <c r="AG28" i="101"/>
  <c r="AF28" i="101"/>
  <c r="AE28" i="101"/>
  <c r="AC28" i="101"/>
  <c r="AB28" i="101"/>
  <c r="AA28" i="101"/>
  <c r="Z28" i="101"/>
  <c r="Y28" i="101"/>
  <c r="X28" i="101"/>
  <c r="P28" i="101"/>
  <c r="O28" i="101"/>
  <c r="N28" i="101"/>
  <c r="M28" i="101"/>
  <c r="L28" i="101"/>
  <c r="K28" i="101"/>
  <c r="J28" i="101"/>
  <c r="I28" i="101"/>
  <c r="H28" i="101"/>
  <c r="AN27" i="101"/>
  <c r="AM27" i="101"/>
  <c r="AL27" i="101"/>
  <c r="AK27" i="101"/>
  <c r="AJ27" i="101"/>
  <c r="AG27" i="101"/>
  <c r="AF27" i="101"/>
  <c r="AC27" i="101"/>
  <c r="AB27" i="101"/>
  <c r="AA27" i="101"/>
  <c r="Z27" i="101"/>
  <c r="Y27" i="101"/>
  <c r="X27" i="101"/>
  <c r="P27" i="101"/>
  <c r="O27" i="101"/>
  <c r="M27" i="101"/>
  <c r="L27" i="101"/>
  <c r="K27" i="101"/>
  <c r="J27" i="101"/>
  <c r="I27" i="101"/>
  <c r="H27" i="101"/>
  <c r="AN26" i="101"/>
  <c r="AM26" i="101"/>
  <c r="AL26" i="101"/>
  <c r="AK26" i="101"/>
  <c r="AJ26" i="101"/>
  <c r="AI26" i="101"/>
  <c r="AG26" i="101"/>
  <c r="AF26" i="101"/>
  <c r="AE26" i="101"/>
  <c r="AC26" i="101"/>
  <c r="AB26" i="101"/>
  <c r="AA26" i="101"/>
  <c r="Z26" i="101"/>
  <c r="Y26" i="101"/>
  <c r="X26" i="101"/>
  <c r="P26" i="101"/>
  <c r="O26" i="101"/>
  <c r="N26" i="101"/>
  <c r="M26" i="101"/>
  <c r="L26" i="101"/>
  <c r="K26" i="101"/>
  <c r="J26" i="101"/>
  <c r="I26" i="101"/>
  <c r="H26" i="101"/>
  <c r="AN25" i="101"/>
  <c r="AM25" i="101"/>
  <c r="AL25" i="101"/>
  <c r="AK25" i="101"/>
  <c r="AJ25" i="101"/>
  <c r="AI25" i="101"/>
  <c r="AG25" i="101"/>
  <c r="AF25" i="101"/>
  <c r="AE25" i="101"/>
  <c r="AC25" i="101"/>
  <c r="AB25" i="101"/>
  <c r="AA25" i="101"/>
  <c r="Z25" i="101"/>
  <c r="Y25" i="101"/>
  <c r="X25" i="101"/>
  <c r="P25" i="101"/>
  <c r="O25" i="101"/>
  <c r="N25" i="101"/>
  <c r="M25" i="101"/>
  <c r="L25" i="101"/>
  <c r="K25" i="101"/>
  <c r="J25" i="101"/>
  <c r="I25" i="101"/>
  <c r="H25" i="101"/>
  <c r="AN24" i="101"/>
  <c r="AM24" i="101"/>
  <c r="AL24" i="101"/>
  <c r="AK24" i="101"/>
  <c r="AJ24" i="101"/>
  <c r="AI24" i="101"/>
  <c r="AG24" i="101"/>
  <c r="AF24" i="101"/>
  <c r="AE24" i="101"/>
  <c r="AC24" i="101"/>
  <c r="AB24" i="101"/>
  <c r="AA24" i="101"/>
  <c r="Z24" i="101"/>
  <c r="Y24" i="101"/>
  <c r="X24" i="101"/>
  <c r="P24" i="101"/>
  <c r="O24" i="101"/>
  <c r="N24" i="101"/>
  <c r="M24" i="101"/>
  <c r="L24" i="101"/>
  <c r="K24" i="101"/>
  <c r="J24" i="101"/>
  <c r="I24" i="101"/>
  <c r="H24" i="101"/>
  <c r="AN23" i="101"/>
  <c r="AM23" i="101"/>
  <c r="AL23" i="101"/>
  <c r="AK23" i="101"/>
  <c r="AJ23" i="101"/>
  <c r="AI23" i="101"/>
  <c r="AG23" i="101"/>
  <c r="AF23" i="101"/>
  <c r="AE23" i="101"/>
  <c r="AC23" i="101"/>
  <c r="AB23" i="101"/>
  <c r="AA23" i="101"/>
  <c r="Z23" i="101"/>
  <c r="Y23" i="101"/>
  <c r="X23" i="101"/>
  <c r="P23" i="101"/>
  <c r="O23" i="101"/>
  <c r="N23" i="101"/>
  <c r="M23" i="101"/>
  <c r="L23" i="101"/>
  <c r="K23" i="101"/>
  <c r="J23" i="101"/>
  <c r="I23" i="101"/>
  <c r="H23" i="101"/>
  <c r="AN22" i="101"/>
  <c r="AM22" i="101"/>
  <c r="AL22" i="101"/>
  <c r="AK22" i="101"/>
  <c r="AJ22" i="101"/>
  <c r="AI22" i="101"/>
  <c r="AG22" i="101"/>
  <c r="AF22" i="101"/>
  <c r="AE22" i="101"/>
  <c r="AC22" i="101"/>
  <c r="AB22" i="101"/>
  <c r="AA22" i="101"/>
  <c r="Z22" i="101"/>
  <c r="Y22" i="101"/>
  <c r="X22" i="101"/>
  <c r="P22" i="101"/>
  <c r="O22" i="101"/>
  <c r="N22" i="101"/>
  <c r="M22" i="101"/>
  <c r="L22" i="101"/>
  <c r="K22" i="101"/>
  <c r="J22" i="101"/>
  <c r="I22" i="101"/>
  <c r="H22" i="101"/>
  <c r="AN21" i="101"/>
  <c r="AM21" i="101"/>
  <c r="AL21" i="101"/>
  <c r="AK21" i="101"/>
  <c r="AJ21" i="101"/>
  <c r="AI21" i="101"/>
  <c r="AG21" i="101"/>
  <c r="AF21" i="101"/>
  <c r="AE21" i="101"/>
  <c r="AC21" i="101"/>
  <c r="AB21" i="101"/>
  <c r="AA21" i="101"/>
  <c r="Z21" i="101"/>
  <c r="Y21" i="101"/>
  <c r="X21" i="101"/>
  <c r="P21" i="101"/>
  <c r="O21" i="101"/>
  <c r="N21" i="101"/>
  <c r="M21" i="101"/>
  <c r="L21" i="101"/>
  <c r="K21" i="101"/>
  <c r="J21" i="101"/>
  <c r="I21" i="101"/>
  <c r="H21" i="101"/>
  <c r="AN20" i="101"/>
  <c r="AM20" i="101"/>
  <c r="AL20" i="101"/>
  <c r="AK20" i="101"/>
  <c r="AJ20" i="101"/>
  <c r="AI20" i="101"/>
  <c r="AG20" i="101"/>
  <c r="AF20" i="101"/>
  <c r="AE20" i="101"/>
  <c r="AC20" i="101"/>
  <c r="AB20" i="101"/>
  <c r="AA20" i="101"/>
  <c r="Z20" i="101"/>
  <c r="Y20" i="101"/>
  <c r="X20" i="101"/>
  <c r="P20" i="101"/>
  <c r="O20" i="101"/>
  <c r="N20" i="101"/>
  <c r="M20" i="101"/>
  <c r="L20" i="101"/>
  <c r="K20" i="101"/>
  <c r="J20" i="101"/>
  <c r="I20" i="101"/>
  <c r="H20" i="101"/>
  <c r="AN19" i="101"/>
  <c r="AM19" i="101"/>
  <c r="AL19" i="101"/>
  <c r="AK19" i="101"/>
  <c r="AJ19" i="101"/>
  <c r="AI19" i="101"/>
  <c r="AG19" i="101"/>
  <c r="AF19" i="101"/>
  <c r="AE19" i="101"/>
  <c r="AC19" i="101"/>
  <c r="AB19" i="101"/>
  <c r="AA19" i="101"/>
  <c r="Z19" i="101"/>
  <c r="Y19" i="101"/>
  <c r="X19" i="101"/>
  <c r="P19" i="101"/>
  <c r="O19" i="101"/>
  <c r="N19" i="101"/>
  <c r="M19" i="101"/>
  <c r="L19" i="101"/>
  <c r="K19" i="101"/>
  <c r="J19" i="101"/>
  <c r="I19" i="101"/>
  <c r="H19" i="101"/>
  <c r="AN18" i="101"/>
  <c r="AM18" i="101"/>
  <c r="AL18" i="101"/>
  <c r="AK18" i="101"/>
  <c r="AJ18" i="101"/>
  <c r="AI18" i="101"/>
  <c r="AG18" i="101"/>
  <c r="AF18" i="101"/>
  <c r="AE18" i="101"/>
  <c r="AC18" i="101"/>
  <c r="AB18" i="101"/>
  <c r="AA18" i="101"/>
  <c r="Z18" i="101"/>
  <c r="Y18" i="101"/>
  <c r="X18" i="101"/>
  <c r="P18" i="101"/>
  <c r="O18" i="101"/>
  <c r="N18" i="101"/>
  <c r="M18" i="101"/>
  <c r="L18" i="101"/>
  <c r="K18" i="101"/>
  <c r="J18" i="101"/>
  <c r="I18" i="101"/>
  <c r="H18" i="101"/>
  <c r="AN17" i="101"/>
  <c r="AM17" i="101"/>
  <c r="AL17" i="101"/>
  <c r="AK17" i="101"/>
  <c r="AJ17" i="101"/>
  <c r="AI17" i="101"/>
  <c r="AG17" i="101"/>
  <c r="AF17" i="101"/>
  <c r="AE17" i="101"/>
  <c r="AC17" i="101"/>
  <c r="AB17" i="101"/>
  <c r="AA17" i="101"/>
  <c r="Z17" i="101"/>
  <c r="Y17" i="101"/>
  <c r="X17" i="101"/>
  <c r="P17" i="101"/>
  <c r="O17" i="101"/>
  <c r="N17" i="101"/>
  <c r="M17" i="101"/>
  <c r="L17" i="101"/>
  <c r="K17" i="101"/>
  <c r="J17" i="101"/>
  <c r="I17" i="101"/>
  <c r="H17" i="101"/>
  <c r="AN16" i="101"/>
  <c r="AM16" i="101"/>
  <c r="AL16" i="101"/>
  <c r="AK16" i="101"/>
  <c r="AJ16" i="101"/>
  <c r="AI16" i="101"/>
  <c r="AG16" i="101"/>
  <c r="AF16" i="101"/>
  <c r="AE16" i="101"/>
  <c r="AC16" i="101"/>
  <c r="AB16" i="101"/>
  <c r="AA16" i="101"/>
  <c r="Z16" i="101"/>
  <c r="Y16" i="101"/>
  <c r="X16" i="101"/>
  <c r="P16" i="101"/>
  <c r="O16" i="101"/>
  <c r="N16" i="101"/>
  <c r="M16" i="101"/>
  <c r="L16" i="101"/>
  <c r="K16" i="101"/>
  <c r="J16" i="101"/>
  <c r="I16" i="101"/>
  <c r="H16" i="101"/>
  <c r="AN15" i="101"/>
  <c r="AM15" i="101"/>
  <c r="AL15" i="101"/>
  <c r="AK15" i="101"/>
  <c r="AJ15" i="101"/>
  <c r="AI15" i="101"/>
  <c r="AG15" i="101"/>
  <c r="AF15" i="101"/>
  <c r="AE15" i="101"/>
  <c r="AC15" i="101"/>
  <c r="AB15" i="101"/>
  <c r="AA15" i="101"/>
  <c r="Z15" i="101"/>
  <c r="Y15" i="101"/>
  <c r="X15" i="101"/>
  <c r="P15" i="101"/>
  <c r="O15" i="101"/>
  <c r="N15" i="101"/>
  <c r="M15" i="101"/>
  <c r="L15" i="101"/>
  <c r="K15" i="101"/>
  <c r="J15" i="101"/>
  <c r="I15" i="101"/>
  <c r="H15" i="101"/>
  <c r="AN14" i="101"/>
  <c r="AM14" i="101"/>
  <c r="AL14" i="101"/>
  <c r="AK14" i="101"/>
  <c r="AJ14" i="101"/>
  <c r="AI14" i="101"/>
  <c r="AG14" i="101"/>
  <c r="AF14" i="101"/>
  <c r="AE14" i="101"/>
  <c r="AC14" i="101"/>
  <c r="AB14" i="101"/>
  <c r="AA14" i="101"/>
  <c r="Z14" i="101"/>
  <c r="Y14" i="101"/>
  <c r="X14" i="101"/>
  <c r="P14" i="101"/>
  <c r="O14" i="101"/>
  <c r="N14" i="101"/>
  <c r="M14" i="101"/>
  <c r="L14" i="101"/>
  <c r="K14" i="101"/>
  <c r="J14" i="101"/>
  <c r="I14" i="101"/>
  <c r="H14" i="101"/>
  <c r="AN13" i="101"/>
  <c r="AM13" i="101"/>
  <c r="AL13" i="101"/>
  <c r="AK13" i="101"/>
  <c r="AJ13" i="101"/>
  <c r="AI13" i="101"/>
  <c r="AG13" i="101"/>
  <c r="AF13" i="101"/>
  <c r="AE13" i="101"/>
  <c r="AC13" i="101"/>
  <c r="AB13" i="101"/>
  <c r="AA13" i="101"/>
  <c r="Z13" i="101"/>
  <c r="Y13" i="101"/>
  <c r="X13" i="101"/>
  <c r="P13" i="101"/>
  <c r="O13" i="101"/>
  <c r="N13" i="101"/>
  <c r="M13" i="101"/>
  <c r="L13" i="101"/>
  <c r="K13" i="101"/>
  <c r="J13" i="101"/>
  <c r="I13" i="101"/>
  <c r="H13" i="101"/>
  <c r="AN12" i="101"/>
  <c r="AM12" i="101"/>
  <c r="AL12" i="101"/>
  <c r="AK12" i="101"/>
  <c r="AJ12" i="101"/>
  <c r="AI12" i="101"/>
  <c r="AG12" i="101"/>
  <c r="AF12" i="101"/>
  <c r="AE12" i="101"/>
  <c r="AC12" i="101"/>
  <c r="AB12" i="101"/>
  <c r="AA12" i="101"/>
  <c r="Z12" i="101"/>
  <c r="Y12" i="101"/>
  <c r="X12" i="101"/>
  <c r="P12" i="101"/>
  <c r="O12" i="101"/>
  <c r="N12" i="101"/>
  <c r="M12" i="101"/>
  <c r="L12" i="101"/>
  <c r="K12" i="101"/>
  <c r="J12" i="101"/>
  <c r="I12" i="101"/>
  <c r="H12" i="101"/>
  <c r="AN11" i="101"/>
  <c r="AM11" i="101"/>
  <c r="AL11" i="101"/>
  <c r="AK11" i="101"/>
  <c r="AJ11" i="101"/>
  <c r="AI11" i="101"/>
  <c r="AG11" i="101"/>
  <c r="AF11" i="101"/>
  <c r="AE11" i="101"/>
  <c r="AC11" i="101"/>
  <c r="AB11" i="101"/>
  <c r="AA11" i="101"/>
  <c r="Z11" i="101"/>
  <c r="Y11" i="101"/>
  <c r="X11" i="101"/>
  <c r="P11" i="101"/>
  <c r="O11" i="101"/>
  <c r="N11" i="101"/>
  <c r="M11" i="101"/>
  <c r="L11" i="101"/>
  <c r="K11" i="101"/>
  <c r="J11" i="101"/>
  <c r="I11" i="101"/>
  <c r="H11" i="101"/>
  <c r="AN10" i="101"/>
  <c r="AM10" i="101"/>
  <c r="AL10" i="101"/>
  <c r="AK10" i="101"/>
  <c r="AJ10" i="101"/>
  <c r="AI10" i="101"/>
  <c r="AG10" i="101"/>
  <c r="AF10" i="101"/>
  <c r="AE10" i="101"/>
  <c r="AC10" i="101"/>
  <c r="AB10" i="101"/>
  <c r="AA10" i="101"/>
  <c r="Z10" i="101"/>
  <c r="Y10" i="101"/>
  <c r="X10" i="101"/>
  <c r="P10" i="101"/>
  <c r="O10" i="101"/>
  <c r="N10" i="101"/>
  <c r="M10" i="101"/>
  <c r="L10" i="101"/>
  <c r="K10" i="101"/>
  <c r="J10" i="101"/>
  <c r="I10" i="101"/>
  <c r="H10" i="101"/>
  <c r="AN9" i="101"/>
  <c r="AM9" i="101"/>
  <c r="AL9" i="101"/>
  <c r="AK9" i="101"/>
  <c r="AJ9" i="101"/>
  <c r="AI9" i="101"/>
  <c r="AG9" i="101"/>
  <c r="AF9" i="101"/>
  <c r="AE9" i="101"/>
  <c r="AC9" i="101"/>
  <c r="AB9" i="101"/>
  <c r="AA9" i="101"/>
  <c r="Z9" i="101"/>
  <c r="Y9" i="101"/>
  <c r="X9" i="101"/>
  <c r="P9" i="101"/>
  <c r="O9" i="101"/>
  <c r="N9" i="101"/>
  <c r="M9" i="101"/>
  <c r="L9" i="101"/>
  <c r="K9" i="101"/>
  <c r="J9" i="101"/>
  <c r="I9" i="101"/>
  <c r="H9" i="101"/>
  <c r="AN8" i="101"/>
  <c r="AM8" i="101"/>
  <c r="AL8" i="101"/>
  <c r="AK8" i="101"/>
  <c r="AJ8" i="101"/>
  <c r="AI8" i="101"/>
  <c r="AG8" i="101"/>
  <c r="AF8" i="101"/>
  <c r="AE8" i="101"/>
  <c r="AC8" i="101"/>
  <c r="AB8" i="101"/>
  <c r="AA8" i="101"/>
  <c r="Z8" i="101"/>
  <c r="Y8" i="101"/>
  <c r="X8" i="101"/>
  <c r="P8" i="101"/>
  <c r="O8" i="101"/>
  <c r="N8" i="101"/>
  <c r="M8" i="101"/>
  <c r="L8" i="101"/>
  <c r="K8" i="101"/>
  <c r="J8" i="101"/>
  <c r="I8" i="101"/>
  <c r="H8" i="101"/>
  <c r="AN7" i="101"/>
  <c r="AM7" i="101"/>
  <c r="AL7" i="101"/>
  <c r="AK7" i="101"/>
  <c r="AJ7" i="101"/>
  <c r="AI7" i="101"/>
  <c r="AG7" i="101"/>
  <c r="AF7" i="101"/>
  <c r="AE7" i="101"/>
  <c r="AC7" i="101"/>
  <c r="AB7" i="101"/>
  <c r="AA7" i="101"/>
  <c r="Z7" i="101"/>
  <c r="Y7" i="101"/>
  <c r="X7" i="101"/>
  <c r="P7" i="101"/>
  <c r="O7" i="101"/>
  <c r="N7" i="101"/>
  <c r="M7" i="101"/>
  <c r="L7" i="101"/>
  <c r="K7" i="101"/>
  <c r="J7" i="101"/>
  <c r="I7" i="101"/>
  <c r="H7" i="101"/>
  <c r="J54" i="100"/>
  <c r="I54" i="100"/>
  <c r="H54" i="100"/>
  <c r="G54" i="100"/>
  <c r="F54" i="100"/>
  <c r="E54" i="100"/>
  <c r="J53" i="100"/>
  <c r="I53" i="100"/>
  <c r="H53" i="100"/>
  <c r="G53" i="100"/>
  <c r="F53" i="100"/>
  <c r="E53" i="100"/>
  <c r="J52" i="100"/>
  <c r="I52" i="100"/>
  <c r="H52" i="100"/>
  <c r="G52" i="100"/>
  <c r="F52" i="100"/>
  <c r="E52" i="100"/>
  <c r="J51" i="100"/>
  <c r="I51" i="100"/>
  <c r="H51" i="100"/>
  <c r="G51" i="100"/>
  <c r="F51" i="100"/>
  <c r="E51" i="100"/>
  <c r="J50" i="100"/>
  <c r="I50" i="100"/>
  <c r="H50" i="100"/>
  <c r="G50" i="100"/>
  <c r="F50" i="100"/>
  <c r="E50" i="100"/>
  <c r="J49" i="100"/>
  <c r="I49" i="100"/>
  <c r="H49" i="100"/>
  <c r="G49" i="100"/>
  <c r="F49" i="100"/>
  <c r="E49" i="100"/>
  <c r="J48" i="100"/>
  <c r="I48" i="100"/>
  <c r="H48" i="100"/>
  <c r="G48" i="100"/>
  <c r="F48" i="100"/>
  <c r="E48" i="100"/>
  <c r="J47" i="100"/>
  <c r="I47" i="100"/>
  <c r="H47" i="100"/>
  <c r="G47" i="100"/>
  <c r="F47" i="100"/>
  <c r="E47" i="100"/>
  <c r="J46" i="100"/>
  <c r="I46" i="100"/>
  <c r="H46" i="100"/>
  <c r="G46" i="100"/>
  <c r="F46" i="100"/>
  <c r="E46" i="100"/>
  <c r="J38" i="100"/>
  <c r="Q38" i="100" s="1"/>
  <c r="I38" i="100"/>
  <c r="H38" i="100"/>
  <c r="G38" i="100"/>
  <c r="F38" i="100"/>
  <c r="M38" i="100" s="1"/>
  <c r="E38" i="100"/>
  <c r="J37" i="100"/>
  <c r="I37" i="100"/>
  <c r="H37" i="100"/>
  <c r="O37" i="100" s="1"/>
  <c r="G37" i="100"/>
  <c r="F37" i="100"/>
  <c r="E37" i="100"/>
  <c r="L37" i="100" s="1"/>
  <c r="J36" i="100"/>
  <c r="I36" i="100"/>
  <c r="H36" i="100"/>
  <c r="G36" i="100"/>
  <c r="F36" i="100"/>
  <c r="E36" i="100"/>
  <c r="U35" i="100"/>
  <c r="T35" i="100"/>
  <c r="S35" i="100"/>
  <c r="U34" i="100"/>
  <c r="T34" i="100"/>
  <c r="S34" i="100"/>
  <c r="P34" i="100"/>
  <c r="O34" i="100"/>
  <c r="M34" i="100"/>
  <c r="L34" i="100"/>
  <c r="U33" i="100"/>
  <c r="T33" i="100"/>
  <c r="S33" i="100"/>
  <c r="P33" i="100"/>
  <c r="O33" i="100"/>
  <c r="M33" i="100"/>
  <c r="L33" i="100"/>
  <c r="N33" i="100" s="1"/>
  <c r="U32" i="100"/>
  <c r="T32" i="100"/>
  <c r="S32" i="100"/>
  <c r="P32" i="100"/>
  <c r="O32" i="100"/>
  <c r="M32" i="100"/>
  <c r="L32" i="100"/>
  <c r="U31" i="100"/>
  <c r="T31" i="100"/>
  <c r="S31" i="100"/>
  <c r="Q31" i="100"/>
  <c r="P31" i="100"/>
  <c r="O31" i="100"/>
  <c r="N31" i="100"/>
  <c r="M31" i="100"/>
  <c r="L31" i="100"/>
  <c r="U30" i="100"/>
  <c r="T30" i="100"/>
  <c r="S30" i="100"/>
  <c r="Q30" i="100"/>
  <c r="P30" i="100"/>
  <c r="O30" i="100"/>
  <c r="N30" i="100"/>
  <c r="M30" i="100"/>
  <c r="L30" i="100"/>
  <c r="U29" i="100"/>
  <c r="T29" i="100"/>
  <c r="S29" i="100"/>
  <c r="Q29" i="100"/>
  <c r="P29" i="100"/>
  <c r="O29" i="100"/>
  <c r="N29" i="100"/>
  <c r="M29" i="100"/>
  <c r="L29" i="100"/>
  <c r="U28" i="100"/>
  <c r="T28" i="100"/>
  <c r="S28" i="100"/>
  <c r="Q28" i="100"/>
  <c r="P28" i="100"/>
  <c r="O28" i="100"/>
  <c r="N28" i="100"/>
  <c r="M28" i="100"/>
  <c r="L28" i="100"/>
  <c r="U27" i="100"/>
  <c r="T27" i="100"/>
  <c r="S27" i="100"/>
  <c r="Q27" i="100"/>
  <c r="Q35" i="100" s="1"/>
  <c r="P27" i="100"/>
  <c r="P35" i="100" s="1"/>
  <c r="O27" i="100"/>
  <c r="O35" i="100" s="1"/>
  <c r="N27" i="100"/>
  <c r="N35" i="100" s="1"/>
  <c r="M27" i="100"/>
  <c r="M35" i="100" s="1"/>
  <c r="L27" i="100"/>
  <c r="L35" i="100" s="1"/>
  <c r="L25" i="100"/>
  <c r="J19" i="100"/>
  <c r="Q19" i="100" s="1"/>
  <c r="I19" i="100"/>
  <c r="P19" i="100" s="1"/>
  <c r="H19" i="100"/>
  <c r="O19" i="100" s="1"/>
  <c r="G19" i="100"/>
  <c r="F19" i="100"/>
  <c r="M19" i="100" s="1"/>
  <c r="E19" i="100"/>
  <c r="L19" i="100" s="1"/>
  <c r="J18" i="100"/>
  <c r="Q18" i="100" s="1"/>
  <c r="I18" i="100"/>
  <c r="P18" i="100" s="1"/>
  <c r="H18" i="100"/>
  <c r="O18" i="100" s="1"/>
  <c r="G18" i="100"/>
  <c r="N18" i="100" s="1"/>
  <c r="F18" i="100"/>
  <c r="E18" i="100"/>
  <c r="L18" i="100" s="1"/>
  <c r="J17" i="100"/>
  <c r="Q17" i="100" s="1"/>
  <c r="I17" i="100"/>
  <c r="P17" i="100" s="1"/>
  <c r="H17" i="100"/>
  <c r="O17" i="100" s="1"/>
  <c r="G17" i="100"/>
  <c r="F17" i="100"/>
  <c r="M17" i="100" s="1"/>
  <c r="E17" i="100"/>
  <c r="S17" i="100" s="1"/>
  <c r="U16" i="100"/>
  <c r="T16" i="100"/>
  <c r="S16" i="100"/>
  <c r="U15" i="100"/>
  <c r="T15" i="100"/>
  <c r="S15" i="100"/>
  <c r="P15" i="100"/>
  <c r="O15" i="100"/>
  <c r="M15" i="100"/>
  <c r="L15" i="100"/>
  <c r="U14" i="100"/>
  <c r="T14" i="100"/>
  <c r="S14" i="100"/>
  <c r="P14" i="100"/>
  <c r="O14" i="100"/>
  <c r="M14" i="100"/>
  <c r="L14" i="100"/>
  <c r="U13" i="100"/>
  <c r="T13" i="100"/>
  <c r="S13" i="100"/>
  <c r="P13" i="100"/>
  <c r="O13" i="100"/>
  <c r="M13" i="100"/>
  <c r="L13" i="100"/>
  <c r="U12" i="100"/>
  <c r="T12" i="100"/>
  <c r="S12" i="100"/>
  <c r="Q12" i="100"/>
  <c r="P12" i="100"/>
  <c r="O12" i="100"/>
  <c r="N12" i="100"/>
  <c r="M12" i="100"/>
  <c r="L12" i="100"/>
  <c r="U11" i="100"/>
  <c r="T11" i="100"/>
  <c r="S11" i="100"/>
  <c r="Q11" i="100"/>
  <c r="P11" i="100"/>
  <c r="O11" i="100"/>
  <c r="N11" i="100"/>
  <c r="M11" i="100"/>
  <c r="L11" i="100"/>
  <c r="U10" i="100"/>
  <c r="T10" i="100"/>
  <c r="S10" i="100"/>
  <c r="Q10" i="100"/>
  <c r="P10" i="100"/>
  <c r="O10" i="100"/>
  <c r="N10" i="100"/>
  <c r="M10" i="100"/>
  <c r="L10" i="100"/>
  <c r="U9" i="100"/>
  <c r="T9" i="100"/>
  <c r="S9" i="100"/>
  <c r="Q9" i="100"/>
  <c r="P9" i="100"/>
  <c r="O9" i="100"/>
  <c r="N9" i="100"/>
  <c r="M9" i="100"/>
  <c r="L9" i="100"/>
  <c r="U8" i="100"/>
  <c r="T8" i="100"/>
  <c r="S8" i="100"/>
  <c r="Q8" i="100"/>
  <c r="Q16" i="100" s="1"/>
  <c r="P8" i="100"/>
  <c r="P16" i="100" s="1"/>
  <c r="O8" i="100"/>
  <c r="O16" i="100" s="1"/>
  <c r="N8" i="100"/>
  <c r="N16" i="100" s="1"/>
  <c r="M8" i="100"/>
  <c r="M16" i="100" s="1"/>
  <c r="L8" i="100"/>
  <c r="L16" i="100" s="1"/>
  <c r="AN97" i="99"/>
  <c r="AM97" i="99"/>
  <c r="AL97" i="99"/>
  <c r="AK97" i="99"/>
  <c r="AJ97" i="99"/>
  <c r="AI97" i="99"/>
  <c r="AG97" i="99"/>
  <c r="AF97" i="99"/>
  <c r="AE97" i="99"/>
  <c r="P97" i="99"/>
  <c r="O97" i="99"/>
  <c r="N97" i="99"/>
  <c r="W96" i="99"/>
  <c r="AC96" i="99" s="1"/>
  <c r="V96" i="99"/>
  <c r="AB96" i="99" s="1"/>
  <c r="U96" i="99"/>
  <c r="T96" i="99"/>
  <c r="Z96" i="99" s="1"/>
  <c r="S96" i="99"/>
  <c r="Y96" i="99" s="1"/>
  <c r="R96" i="99"/>
  <c r="X96" i="99" s="1"/>
  <c r="G96" i="99"/>
  <c r="M96" i="99" s="1"/>
  <c r="F96" i="99"/>
  <c r="E96" i="99"/>
  <c r="K96" i="99" s="1"/>
  <c r="D96" i="99"/>
  <c r="C96" i="99"/>
  <c r="B96" i="99"/>
  <c r="H96" i="99" s="1"/>
  <c r="AC95" i="99"/>
  <c r="AB95" i="99"/>
  <c r="AA95" i="99"/>
  <c r="Z95" i="99"/>
  <c r="Y95" i="99"/>
  <c r="X95" i="99"/>
  <c r="M95" i="99"/>
  <c r="L95" i="99"/>
  <c r="K95" i="99"/>
  <c r="J95" i="99"/>
  <c r="I95" i="99"/>
  <c r="H95" i="99"/>
  <c r="AC94" i="99"/>
  <c r="AB94" i="99"/>
  <c r="AA94" i="99"/>
  <c r="Z94" i="99"/>
  <c r="Y94" i="99"/>
  <c r="X94" i="99"/>
  <c r="M94" i="99"/>
  <c r="L94" i="99"/>
  <c r="K94" i="99"/>
  <c r="J94" i="99"/>
  <c r="I94" i="99"/>
  <c r="H94" i="99"/>
  <c r="AC93" i="99"/>
  <c r="AB93" i="99"/>
  <c r="AA93" i="99"/>
  <c r="Z93" i="99"/>
  <c r="Y93" i="99"/>
  <c r="X93" i="99"/>
  <c r="M93" i="99"/>
  <c r="L93" i="99"/>
  <c r="K93" i="99"/>
  <c r="J93" i="99"/>
  <c r="I93" i="99"/>
  <c r="H93" i="99"/>
  <c r="AC92" i="99"/>
  <c r="AB92" i="99"/>
  <c r="AA92" i="99"/>
  <c r="Z92" i="99"/>
  <c r="Y92" i="99"/>
  <c r="X92" i="99"/>
  <c r="M92" i="99"/>
  <c r="L92" i="99"/>
  <c r="K92" i="99"/>
  <c r="J92" i="99"/>
  <c r="I92" i="99"/>
  <c r="H92" i="99"/>
  <c r="AC91" i="99"/>
  <c r="AB91" i="99"/>
  <c r="AA91" i="99"/>
  <c r="Z91" i="99"/>
  <c r="Y91" i="99"/>
  <c r="X91" i="99"/>
  <c r="M91" i="99"/>
  <c r="L91" i="99"/>
  <c r="K91" i="99"/>
  <c r="J91" i="99"/>
  <c r="I91" i="99"/>
  <c r="H91" i="99"/>
  <c r="AC90" i="99"/>
  <c r="AB90" i="99"/>
  <c r="AA90" i="99"/>
  <c r="Z90" i="99"/>
  <c r="Y90" i="99"/>
  <c r="X90" i="99"/>
  <c r="M90" i="99"/>
  <c r="L90" i="99"/>
  <c r="K90" i="99"/>
  <c r="J90" i="99"/>
  <c r="I90" i="99"/>
  <c r="H90" i="99"/>
  <c r="AC89" i="99"/>
  <c r="AB89" i="99"/>
  <c r="AA89" i="99"/>
  <c r="Z89" i="99"/>
  <c r="Y89" i="99"/>
  <c r="X89" i="99"/>
  <c r="M89" i="99"/>
  <c r="L89" i="99"/>
  <c r="K89" i="99"/>
  <c r="J89" i="99"/>
  <c r="I89" i="99"/>
  <c r="H89" i="99"/>
  <c r="AN88" i="99"/>
  <c r="AM88" i="99"/>
  <c r="AL88" i="99"/>
  <c r="AK88" i="99"/>
  <c r="AJ88" i="99"/>
  <c r="AI88" i="99"/>
  <c r="AG88" i="99"/>
  <c r="AF88" i="99"/>
  <c r="AE88" i="99"/>
  <c r="AC88" i="99"/>
  <c r="AB88" i="99"/>
  <c r="AA88" i="99"/>
  <c r="Z88" i="99"/>
  <c r="Y88" i="99"/>
  <c r="X88" i="99"/>
  <c r="P88" i="99"/>
  <c r="O88" i="99"/>
  <c r="N88" i="99"/>
  <c r="M88" i="99"/>
  <c r="L88" i="99"/>
  <c r="K88" i="99"/>
  <c r="J88" i="99"/>
  <c r="I88" i="99"/>
  <c r="H88" i="99"/>
  <c r="AN87" i="99"/>
  <c r="AM87" i="99"/>
  <c r="AL87" i="99"/>
  <c r="AK87" i="99"/>
  <c r="AJ87" i="99"/>
  <c r="AI87" i="99"/>
  <c r="AG87" i="99"/>
  <c r="AF87" i="99"/>
  <c r="AE87" i="99"/>
  <c r="AC87" i="99"/>
  <c r="AB87" i="99"/>
  <c r="AA87" i="99"/>
  <c r="Z87" i="99"/>
  <c r="Y87" i="99"/>
  <c r="X87" i="99"/>
  <c r="P87" i="99"/>
  <c r="O87" i="99"/>
  <c r="N87" i="99"/>
  <c r="M87" i="99"/>
  <c r="L87" i="99"/>
  <c r="K87" i="99"/>
  <c r="J87" i="99"/>
  <c r="I87" i="99"/>
  <c r="H87" i="99"/>
  <c r="AN86" i="99"/>
  <c r="AM86" i="99"/>
  <c r="AL86" i="99"/>
  <c r="AK86" i="99"/>
  <c r="AJ86" i="99"/>
  <c r="AI86" i="99"/>
  <c r="AG86" i="99"/>
  <c r="AF86" i="99"/>
  <c r="AE86" i="99"/>
  <c r="AC86" i="99"/>
  <c r="AB86" i="99"/>
  <c r="AA86" i="99"/>
  <c r="Z86" i="99"/>
  <c r="Y86" i="99"/>
  <c r="X86" i="99"/>
  <c r="P86" i="99"/>
  <c r="O86" i="99"/>
  <c r="N86" i="99"/>
  <c r="M86" i="99"/>
  <c r="L86" i="99"/>
  <c r="K86" i="99"/>
  <c r="J86" i="99"/>
  <c r="I86" i="99"/>
  <c r="H86" i="99"/>
  <c r="AN85" i="99"/>
  <c r="AM85" i="99"/>
  <c r="AL85" i="99"/>
  <c r="AK85" i="99"/>
  <c r="AJ85" i="99"/>
  <c r="AI85" i="99"/>
  <c r="AG85" i="99"/>
  <c r="AF85" i="99"/>
  <c r="AE85" i="99"/>
  <c r="AC85" i="99"/>
  <c r="AB85" i="99"/>
  <c r="AA85" i="99"/>
  <c r="Z85" i="99"/>
  <c r="Y85" i="99"/>
  <c r="X85" i="99"/>
  <c r="P85" i="99"/>
  <c r="O85" i="99"/>
  <c r="N85" i="99"/>
  <c r="M85" i="99"/>
  <c r="L85" i="99"/>
  <c r="K85" i="99"/>
  <c r="J85" i="99"/>
  <c r="I85" i="99"/>
  <c r="H85" i="99"/>
  <c r="AN84" i="99"/>
  <c r="AM84" i="99"/>
  <c r="AL84" i="99"/>
  <c r="AK84" i="99"/>
  <c r="AJ84" i="99"/>
  <c r="AI84" i="99"/>
  <c r="AG84" i="99"/>
  <c r="AF84" i="99"/>
  <c r="AE84" i="99"/>
  <c r="AC84" i="99"/>
  <c r="AB84" i="99"/>
  <c r="AA84" i="99"/>
  <c r="Z84" i="99"/>
  <c r="Y84" i="99"/>
  <c r="X84" i="99"/>
  <c r="P84" i="99"/>
  <c r="O84" i="99"/>
  <c r="N84" i="99"/>
  <c r="M84" i="99"/>
  <c r="L84" i="99"/>
  <c r="K84" i="99"/>
  <c r="J84" i="99"/>
  <c r="I84" i="99"/>
  <c r="H84" i="99"/>
  <c r="AN83" i="99"/>
  <c r="AM83" i="99"/>
  <c r="AL83" i="99"/>
  <c r="AK83" i="99"/>
  <c r="AJ83" i="99"/>
  <c r="AI83" i="99"/>
  <c r="AG83" i="99"/>
  <c r="AF83" i="99"/>
  <c r="AE83" i="99"/>
  <c r="AC83" i="99"/>
  <c r="AB83" i="99"/>
  <c r="AA83" i="99"/>
  <c r="Z83" i="99"/>
  <c r="Y83" i="99"/>
  <c r="X83" i="99"/>
  <c r="P83" i="99"/>
  <c r="O83" i="99"/>
  <c r="N83" i="99"/>
  <c r="M83" i="99"/>
  <c r="L83" i="99"/>
  <c r="K83" i="99"/>
  <c r="J83" i="99"/>
  <c r="I83" i="99"/>
  <c r="H83" i="99"/>
  <c r="AN82" i="99"/>
  <c r="AM82" i="99"/>
  <c r="AL82" i="99"/>
  <c r="AK82" i="99"/>
  <c r="AJ82" i="99"/>
  <c r="AI82" i="99"/>
  <c r="AG82" i="99"/>
  <c r="AF82" i="99"/>
  <c r="AE82" i="99"/>
  <c r="AC82" i="99"/>
  <c r="AB82" i="99"/>
  <c r="AA82" i="99"/>
  <c r="Z82" i="99"/>
  <c r="Y82" i="99"/>
  <c r="X82" i="99"/>
  <c r="P82" i="99"/>
  <c r="O82" i="99"/>
  <c r="N82" i="99"/>
  <c r="M82" i="99"/>
  <c r="L82" i="99"/>
  <c r="K82" i="99"/>
  <c r="J82" i="99"/>
  <c r="I82" i="99"/>
  <c r="H82" i="99"/>
  <c r="AN81" i="99"/>
  <c r="AM81" i="99"/>
  <c r="AL81" i="99"/>
  <c r="AK81" i="99"/>
  <c r="AJ81" i="99"/>
  <c r="AI81" i="99"/>
  <c r="AG81" i="99"/>
  <c r="AF81" i="99"/>
  <c r="AE81" i="99"/>
  <c r="AC81" i="99"/>
  <c r="AB81" i="99"/>
  <c r="AA81" i="99"/>
  <c r="Z81" i="99"/>
  <c r="Y81" i="99"/>
  <c r="X81" i="99"/>
  <c r="P81" i="99"/>
  <c r="O81" i="99"/>
  <c r="N81" i="99"/>
  <c r="M81" i="99"/>
  <c r="L81" i="99"/>
  <c r="K81" i="99"/>
  <c r="J81" i="99"/>
  <c r="I81" i="99"/>
  <c r="H81" i="99"/>
  <c r="AN80" i="99"/>
  <c r="AM80" i="99"/>
  <c r="AL80" i="99"/>
  <c r="AK80" i="99"/>
  <c r="AJ80" i="99"/>
  <c r="AI80" i="99"/>
  <c r="AG80" i="99"/>
  <c r="AF80" i="99"/>
  <c r="AE80" i="99"/>
  <c r="AC80" i="99"/>
  <c r="AB80" i="99"/>
  <c r="AA80" i="99"/>
  <c r="Z80" i="99"/>
  <c r="Y80" i="99"/>
  <c r="X80" i="99"/>
  <c r="P80" i="99"/>
  <c r="O80" i="99"/>
  <c r="N80" i="99"/>
  <c r="M80" i="99"/>
  <c r="L80" i="99"/>
  <c r="K80" i="99"/>
  <c r="J80" i="99"/>
  <c r="I80" i="99"/>
  <c r="H80" i="99"/>
  <c r="AN79" i="99"/>
  <c r="AM79" i="99"/>
  <c r="AL79" i="99"/>
  <c r="AK79" i="99"/>
  <c r="AJ79" i="99"/>
  <c r="AI79" i="99"/>
  <c r="AG79" i="99"/>
  <c r="AF79" i="99"/>
  <c r="AE79" i="99"/>
  <c r="AC79" i="99"/>
  <c r="AB79" i="99"/>
  <c r="AA79" i="99"/>
  <c r="Z79" i="99"/>
  <c r="Y79" i="99"/>
  <c r="X79" i="99"/>
  <c r="P79" i="99"/>
  <c r="O79" i="99"/>
  <c r="N79" i="99"/>
  <c r="M79" i="99"/>
  <c r="L79" i="99"/>
  <c r="K79" i="99"/>
  <c r="J79" i="99"/>
  <c r="I79" i="99"/>
  <c r="H79" i="99"/>
  <c r="AN78" i="99"/>
  <c r="AM78" i="99"/>
  <c r="AL78" i="99"/>
  <c r="AK78" i="99"/>
  <c r="AJ78" i="99"/>
  <c r="AI78" i="99"/>
  <c r="AG78" i="99"/>
  <c r="AF78" i="99"/>
  <c r="AE78" i="99"/>
  <c r="AC78" i="99"/>
  <c r="AB78" i="99"/>
  <c r="AA78" i="99"/>
  <c r="Z78" i="99"/>
  <c r="Y78" i="99"/>
  <c r="X78" i="99"/>
  <c r="P78" i="99"/>
  <c r="O78" i="99"/>
  <c r="N78" i="99"/>
  <c r="M78" i="99"/>
  <c r="L78" i="99"/>
  <c r="K78" i="99"/>
  <c r="J78" i="99"/>
  <c r="I78" i="99"/>
  <c r="H78" i="99"/>
  <c r="AN77" i="99"/>
  <c r="AM77" i="99"/>
  <c r="AL77" i="99"/>
  <c r="AK77" i="99"/>
  <c r="AJ77" i="99"/>
  <c r="AI77" i="99"/>
  <c r="AG77" i="99"/>
  <c r="AF77" i="99"/>
  <c r="AE77" i="99"/>
  <c r="AC77" i="99"/>
  <c r="AB77" i="99"/>
  <c r="AA77" i="99"/>
  <c r="Z77" i="99"/>
  <c r="Y77" i="99"/>
  <c r="X77" i="99"/>
  <c r="P77" i="99"/>
  <c r="O77" i="99"/>
  <c r="N77" i="99"/>
  <c r="M77" i="99"/>
  <c r="L77" i="99"/>
  <c r="K77" i="99"/>
  <c r="J77" i="99"/>
  <c r="I77" i="99"/>
  <c r="H77" i="99"/>
  <c r="AN76" i="99"/>
  <c r="AM76" i="99"/>
  <c r="AL76" i="99"/>
  <c r="AK76" i="99"/>
  <c r="AJ76" i="99"/>
  <c r="AI76" i="99"/>
  <c r="AG76" i="99"/>
  <c r="AF76" i="99"/>
  <c r="AE76" i="99"/>
  <c r="AC76" i="99"/>
  <c r="AB76" i="99"/>
  <c r="AA76" i="99"/>
  <c r="Z76" i="99"/>
  <c r="Y76" i="99"/>
  <c r="X76" i="99"/>
  <c r="P76" i="99"/>
  <c r="O76" i="99"/>
  <c r="N76" i="99"/>
  <c r="M76" i="99"/>
  <c r="L76" i="99"/>
  <c r="K76" i="99"/>
  <c r="J76" i="99"/>
  <c r="I76" i="99"/>
  <c r="H76" i="99"/>
  <c r="AN75" i="99"/>
  <c r="AM75" i="99"/>
  <c r="AL75" i="99"/>
  <c r="AK75" i="99"/>
  <c r="AJ75" i="99"/>
  <c r="AI75" i="99"/>
  <c r="AG75" i="99"/>
  <c r="AF75" i="99"/>
  <c r="AE75" i="99"/>
  <c r="AC75" i="99"/>
  <c r="AB75" i="99"/>
  <c r="AA75" i="99"/>
  <c r="Z75" i="99"/>
  <c r="Y75" i="99"/>
  <c r="X75" i="99"/>
  <c r="P75" i="99"/>
  <c r="O75" i="99"/>
  <c r="N75" i="99"/>
  <c r="M75" i="99"/>
  <c r="L75" i="99"/>
  <c r="K75" i="99"/>
  <c r="J75" i="99"/>
  <c r="I75" i="99"/>
  <c r="H75" i="99"/>
  <c r="AC74" i="99"/>
  <c r="AB74" i="99"/>
  <c r="AA74" i="99"/>
  <c r="Z74" i="99"/>
  <c r="Y74" i="99"/>
  <c r="X74" i="99"/>
  <c r="P74" i="99"/>
  <c r="O74" i="99"/>
  <c r="N74" i="99"/>
  <c r="M74" i="99"/>
  <c r="L74" i="99"/>
  <c r="K74" i="99"/>
  <c r="J74" i="99"/>
  <c r="I74" i="99"/>
  <c r="H74" i="99"/>
  <c r="AC73" i="99"/>
  <c r="AB73" i="99"/>
  <c r="AA73" i="99"/>
  <c r="Z73" i="99"/>
  <c r="Y73" i="99"/>
  <c r="X73" i="99"/>
  <c r="P73" i="99"/>
  <c r="O73" i="99"/>
  <c r="N73" i="99"/>
  <c r="M73" i="99"/>
  <c r="L73" i="99"/>
  <c r="K73" i="99"/>
  <c r="J73" i="99"/>
  <c r="I73" i="99"/>
  <c r="H73" i="99"/>
  <c r="AC72" i="99"/>
  <c r="AB72" i="99"/>
  <c r="AA72" i="99"/>
  <c r="Z72" i="99"/>
  <c r="Y72" i="99"/>
  <c r="X72" i="99"/>
  <c r="P72" i="99"/>
  <c r="O72" i="99"/>
  <c r="N72" i="99"/>
  <c r="M72" i="99"/>
  <c r="L72" i="99"/>
  <c r="K72" i="99"/>
  <c r="J72" i="99"/>
  <c r="I72" i="99"/>
  <c r="H72" i="99"/>
  <c r="AN71" i="99"/>
  <c r="AM71" i="99"/>
  <c r="AL71" i="99"/>
  <c r="AK71" i="99"/>
  <c r="AJ71" i="99"/>
  <c r="AI71" i="99"/>
  <c r="AG71" i="99"/>
  <c r="AF71" i="99"/>
  <c r="AE71" i="99"/>
  <c r="AC71" i="99"/>
  <c r="AB71" i="99"/>
  <c r="AA71" i="99"/>
  <c r="Z71" i="99"/>
  <c r="Y71" i="99"/>
  <c r="X71" i="99"/>
  <c r="P71" i="99"/>
  <c r="O71" i="99"/>
  <c r="N71" i="99"/>
  <c r="M71" i="99"/>
  <c r="L71" i="99"/>
  <c r="K71" i="99"/>
  <c r="J71" i="99"/>
  <c r="I71" i="99"/>
  <c r="H71" i="99"/>
  <c r="AN70" i="99"/>
  <c r="AM70" i="99"/>
  <c r="AL70" i="99"/>
  <c r="AK70" i="99"/>
  <c r="AJ70" i="99"/>
  <c r="AI70" i="99"/>
  <c r="AG70" i="99"/>
  <c r="AF70" i="99"/>
  <c r="AE70" i="99"/>
  <c r="AC70" i="99"/>
  <c r="AB70" i="99"/>
  <c r="AA70" i="99"/>
  <c r="Z70" i="99"/>
  <c r="Y70" i="99"/>
  <c r="X70" i="99"/>
  <c r="P70" i="99"/>
  <c r="O70" i="99"/>
  <c r="N70" i="99"/>
  <c r="M70" i="99"/>
  <c r="L70" i="99"/>
  <c r="K70" i="99"/>
  <c r="J70" i="99"/>
  <c r="I70" i="99"/>
  <c r="H70" i="99"/>
  <c r="AN69" i="99"/>
  <c r="AM69" i="99"/>
  <c r="AL69" i="99"/>
  <c r="AK69" i="99"/>
  <c r="AJ69" i="99"/>
  <c r="AI69" i="99"/>
  <c r="AG69" i="99"/>
  <c r="AF69" i="99"/>
  <c r="AE69" i="99"/>
  <c r="AC69" i="99"/>
  <c r="AB69" i="99"/>
  <c r="AA69" i="99"/>
  <c r="Z69" i="99"/>
  <c r="Y69" i="99"/>
  <c r="X69" i="99"/>
  <c r="P69" i="99"/>
  <c r="O69" i="99"/>
  <c r="N69" i="99"/>
  <c r="M69" i="99"/>
  <c r="L69" i="99"/>
  <c r="K69" i="99"/>
  <c r="J69" i="99"/>
  <c r="I69" i="99"/>
  <c r="H69" i="99"/>
  <c r="AN63" i="99"/>
  <c r="AM63" i="99"/>
  <c r="AL63" i="99"/>
  <c r="AK63" i="99"/>
  <c r="AJ63" i="99"/>
  <c r="AI63" i="99"/>
  <c r="AG63" i="99"/>
  <c r="AF63" i="99"/>
  <c r="AE63" i="99"/>
  <c r="P63" i="99"/>
  <c r="O63" i="99"/>
  <c r="N63" i="99"/>
  <c r="W62" i="99"/>
  <c r="AC62" i="99" s="1"/>
  <c r="V62" i="99"/>
  <c r="U62" i="99"/>
  <c r="T62" i="99"/>
  <c r="S62" i="99"/>
  <c r="Y62" i="99" s="1"/>
  <c r="R62" i="99"/>
  <c r="X62" i="99" s="1"/>
  <c r="G62" i="99"/>
  <c r="F62" i="99"/>
  <c r="E62" i="99"/>
  <c r="D62" i="99"/>
  <c r="J62" i="99" s="1"/>
  <c r="C62" i="99"/>
  <c r="I62" i="99" s="1"/>
  <c r="B62" i="99"/>
  <c r="AG61" i="99"/>
  <c r="AF61" i="99"/>
  <c r="AE61" i="99"/>
  <c r="AC61" i="99"/>
  <c r="AB61" i="99"/>
  <c r="AA61" i="99"/>
  <c r="Z61" i="99"/>
  <c r="Y61" i="99"/>
  <c r="X61" i="99"/>
  <c r="P61" i="99"/>
  <c r="O61" i="99"/>
  <c r="N61" i="99"/>
  <c r="M61" i="99"/>
  <c r="L61" i="99"/>
  <c r="K61" i="99"/>
  <c r="J61" i="99"/>
  <c r="I61" i="99"/>
  <c r="H61" i="99"/>
  <c r="AG60" i="99"/>
  <c r="AF60" i="99"/>
  <c r="AE60" i="99"/>
  <c r="AC60" i="99"/>
  <c r="AB60" i="99"/>
  <c r="AA60" i="99"/>
  <c r="Z60" i="99"/>
  <c r="Y60" i="99"/>
  <c r="X60" i="99"/>
  <c r="P60" i="99"/>
  <c r="O60" i="99"/>
  <c r="M60" i="99"/>
  <c r="L60" i="99"/>
  <c r="K60" i="99"/>
  <c r="J60" i="99"/>
  <c r="I60" i="99"/>
  <c r="H60" i="99"/>
  <c r="AG59" i="99"/>
  <c r="AF59" i="99"/>
  <c r="AE59" i="99"/>
  <c r="AC59" i="99"/>
  <c r="AB59" i="99"/>
  <c r="AA59" i="99"/>
  <c r="Z59" i="99"/>
  <c r="Y59" i="99"/>
  <c r="X59" i="99"/>
  <c r="P59" i="99"/>
  <c r="O59" i="99"/>
  <c r="M59" i="99"/>
  <c r="L59" i="99"/>
  <c r="K59" i="99"/>
  <c r="J59" i="99"/>
  <c r="I59" i="99"/>
  <c r="H59" i="99"/>
  <c r="AG58" i="99"/>
  <c r="AF58" i="99"/>
  <c r="AE58" i="99"/>
  <c r="AC58" i="99"/>
  <c r="AB58" i="99"/>
  <c r="AA58" i="99"/>
  <c r="Z58" i="99"/>
  <c r="Y58" i="99"/>
  <c r="X58" i="99"/>
  <c r="P58" i="99"/>
  <c r="O58" i="99"/>
  <c r="M58" i="99"/>
  <c r="L58" i="99"/>
  <c r="K58" i="99"/>
  <c r="J58" i="99"/>
  <c r="I58" i="99"/>
  <c r="H58" i="99"/>
  <c r="AG57" i="99"/>
  <c r="AF57" i="99"/>
  <c r="AE57" i="99"/>
  <c r="AC57" i="99"/>
  <c r="AB57" i="99"/>
  <c r="AA57" i="99"/>
  <c r="Z57" i="99"/>
  <c r="Y57" i="99"/>
  <c r="X57" i="99"/>
  <c r="P57" i="99"/>
  <c r="O57" i="99"/>
  <c r="M57" i="99"/>
  <c r="L57" i="99"/>
  <c r="K57" i="99"/>
  <c r="J57" i="99"/>
  <c r="I57" i="99"/>
  <c r="H57" i="99"/>
  <c r="AC56" i="99"/>
  <c r="AB56" i="99"/>
  <c r="AA56" i="99"/>
  <c r="Z56" i="99"/>
  <c r="Y56" i="99"/>
  <c r="X56" i="99"/>
  <c r="P56" i="99"/>
  <c r="O56" i="99"/>
  <c r="M56" i="99"/>
  <c r="L56" i="99"/>
  <c r="K56" i="99"/>
  <c r="J56" i="99"/>
  <c r="I56" i="99"/>
  <c r="H56" i="99"/>
  <c r="AC55" i="99"/>
  <c r="AB55" i="99"/>
  <c r="AA55" i="99"/>
  <c r="Z55" i="99"/>
  <c r="Y55" i="99"/>
  <c r="X55" i="99"/>
  <c r="P55" i="99"/>
  <c r="O55" i="99"/>
  <c r="M55" i="99"/>
  <c r="L55" i="99"/>
  <c r="K55" i="99"/>
  <c r="J55" i="99"/>
  <c r="I55" i="99"/>
  <c r="H55" i="99"/>
  <c r="AC54" i="99"/>
  <c r="AB54" i="99"/>
  <c r="AA54" i="99"/>
  <c r="Z54" i="99"/>
  <c r="Y54" i="99"/>
  <c r="X54" i="99"/>
  <c r="P54" i="99"/>
  <c r="O54" i="99"/>
  <c r="M54" i="99"/>
  <c r="L54" i="99"/>
  <c r="K54" i="99"/>
  <c r="J54" i="99"/>
  <c r="I54" i="99"/>
  <c r="H54" i="99"/>
  <c r="AN53" i="99"/>
  <c r="AQ53" i="99" s="1"/>
  <c r="AM53" i="99"/>
  <c r="AL53" i="99"/>
  <c r="AK53" i="99"/>
  <c r="AJ53" i="99"/>
  <c r="AI53" i="99"/>
  <c r="AG53" i="99"/>
  <c r="AF53" i="99"/>
  <c r="AE53" i="99"/>
  <c r="AC53" i="99"/>
  <c r="AB53" i="99"/>
  <c r="AA53" i="99"/>
  <c r="Z53" i="99"/>
  <c r="Y53" i="99"/>
  <c r="X53" i="99"/>
  <c r="P53" i="99"/>
  <c r="O53" i="99"/>
  <c r="N53" i="99"/>
  <c r="M53" i="99"/>
  <c r="L53" i="99"/>
  <c r="K53" i="99"/>
  <c r="J53" i="99"/>
  <c r="I53" i="99"/>
  <c r="H53" i="99"/>
  <c r="AN52" i="99"/>
  <c r="AM52" i="99"/>
  <c r="AL52" i="99"/>
  <c r="AK52" i="99"/>
  <c r="AJ52" i="99"/>
  <c r="AI52" i="99"/>
  <c r="AG52" i="99"/>
  <c r="AF52" i="99"/>
  <c r="AE52" i="99"/>
  <c r="AC52" i="99"/>
  <c r="AB52" i="99"/>
  <c r="AA52" i="99"/>
  <c r="Z52" i="99"/>
  <c r="Y52" i="99"/>
  <c r="X52" i="99"/>
  <c r="P52" i="99"/>
  <c r="O52" i="99"/>
  <c r="N52" i="99"/>
  <c r="M52" i="99"/>
  <c r="L52" i="99"/>
  <c r="K52" i="99"/>
  <c r="J52" i="99"/>
  <c r="I52" i="99"/>
  <c r="H52" i="99"/>
  <c r="AN51" i="99"/>
  <c r="AM51" i="99"/>
  <c r="AL51" i="99"/>
  <c r="AK51" i="99"/>
  <c r="AJ51" i="99"/>
  <c r="AI51" i="99"/>
  <c r="AG51" i="99"/>
  <c r="AF51" i="99"/>
  <c r="AE51" i="99"/>
  <c r="AC51" i="99"/>
  <c r="AB51" i="99"/>
  <c r="AA51" i="99"/>
  <c r="Z51" i="99"/>
  <c r="Y51" i="99"/>
  <c r="X51" i="99"/>
  <c r="P51" i="99"/>
  <c r="O51" i="99"/>
  <c r="N51" i="99"/>
  <c r="M51" i="99"/>
  <c r="L51" i="99"/>
  <c r="K51" i="99"/>
  <c r="J51" i="99"/>
  <c r="I51" i="99"/>
  <c r="H51" i="99"/>
  <c r="AN50" i="99"/>
  <c r="AM50" i="99"/>
  <c r="AL50" i="99"/>
  <c r="AK50" i="99"/>
  <c r="AJ50" i="99"/>
  <c r="AI50" i="99"/>
  <c r="AG50" i="99"/>
  <c r="AF50" i="99"/>
  <c r="AE50" i="99"/>
  <c r="AC50" i="99"/>
  <c r="AB50" i="99"/>
  <c r="AA50" i="99"/>
  <c r="Z50" i="99"/>
  <c r="Y50" i="99"/>
  <c r="X50" i="99"/>
  <c r="P50" i="99"/>
  <c r="O50" i="99"/>
  <c r="N50" i="99"/>
  <c r="M50" i="99"/>
  <c r="L50" i="99"/>
  <c r="K50" i="99"/>
  <c r="J50" i="99"/>
  <c r="I50" i="99"/>
  <c r="H50" i="99"/>
  <c r="AN49" i="99"/>
  <c r="AM49" i="99"/>
  <c r="AL49" i="99"/>
  <c r="AK49" i="99"/>
  <c r="AJ49" i="99"/>
  <c r="AI49" i="99"/>
  <c r="AG49" i="99"/>
  <c r="AF49" i="99"/>
  <c r="AE49" i="99"/>
  <c r="AC49" i="99"/>
  <c r="AB49" i="99"/>
  <c r="AA49" i="99"/>
  <c r="Z49" i="99"/>
  <c r="Y49" i="99"/>
  <c r="X49" i="99"/>
  <c r="P49" i="99"/>
  <c r="O49" i="99"/>
  <c r="N49" i="99"/>
  <c r="M49" i="99"/>
  <c r="L49" i="99"/>
  <c r="K49" i="99"/>
  <c r="J49" i="99"/>
  <c r="I49" i="99"/>
  <c r="H49" i="99"/>
  <c r="AN48" i="99"/>
  <c r="AM48" i="99"/>
  <c r="AL48" i="99"/>
  <c r="AK48" i="99"/>
  <c r="AJ48" i="99"/>
  <c r="AI48" i="99"/>
  <c r="AG48" i="99"/>
  <c r="AF48" i="99"/>
  <c r="AE48" i="99"/>
  <c r="AC48" i="99"/>
  <c r="AB48" i="99"/>
  <c r="AA48" i="99"/>
  <c r="Z48" i="99"/>
  <c r="Y48" i="99"/>
  <c r="X48" i="99"/>
  <c r="P48" i="99"/>
  <c r="O48" i="99"/>
  <c r="N48" i="99"/>
  <c r="M48" i="99"/>
  <c r="L48" i="99"/>
  <c r="K48" i="99"/>
  <c r="J48" i="99"/>
  <c r="I48" i="99"/>
  <c r="H48" i="99"/>
  <c r="AN47" i="99"/>
  <c r="AM47" i="99"/>
  <c r="AL47" i="99"/>
  <c r="AK47" i="99"/>
  <c r="AJ47" i="99"/>
  <c r="AI47" i="99"/>
  <c r="AG47" i="99"/>
  <c r="AF47" i="99"/>
  <c r="AE47" i="99"/>
  <c r="AC47" i="99"/>
  <c r="AB47" i="99"/>
  <c r="AA47" i="99"/>
  <c r="Z47" i="99"/>
  <c r="Y47" i="99"/>
  <c r="X47" i="99"/>
  <c r="P47" i="99"/>
  <c r="O47" i="99"/>
  <c r="N47" i="99"/>
  <c r="M47" i="99"/>
  <c r="L47" i="99"/>
  <c r="K47" i="99"/>
  <c r="J47" i="99"/>
  <c r="I47" i="99"/>
  <c r="H47" i="99"/>
  <c r="AN46" i="99"/>
  <c r="AM46" i="99"/>
  <c r="AL46" i="99"/>
  <c r="AK46" i="99"/>
  <c r="AJ46" i="99"/>
  <c r="AI46" i="99"/>
  <c r="AG46" i="99"/>
  <c r="AF46" i="99"/>
  <c r="AE46" i="99"/>
  <c r="AC46" i="99"/>
  <c r="AB46" i="99"/>
  <c r="AA46" i="99"/>
  <c r="Z46" i="99"/>
  <c r="Y46" i="99"/>
  <c r="X46" i="99"/>
  <c r="P46" i="99"/>
  <c r="O46" i="99"/>
  <c r="N46" i="99"/>
  <c r="M46" i="99"/>
  <c r="L46" i="99"/>
  <c r="K46" i="99"/>
  <c r="J46" i="99"/>
  <c r="I46" i="99"/>
  <c r="H46" i="99"/>
  <c r="AN45" i="99"/>
  <c r="AM45" i="99"/>
  <c r="AL45" i="99"/>
  <c r="AK45" i="99"/>
  <c r="AJ45" i="99"/>
  <c r="AI45" i="99"/>
  <c r="AG45" i="99"/>
  <c r="AF45" i="99"/>
  <c r="AE45" i="99"/>
  <c r="AC45" i="99"/>
  <c r="AB45" i="99"/>
  <c r="AA45" i="99"/>
  <c r="Z45" i="99"/>
  <c r="Y45" i="99"/>
  <c r="X45" i="99"/>
  <c r="P45" i="99"/>
  <c r="O45" i="99"/>
  <c r="N45" i="99"/>
  <c r="M45" i="99"/>
  <c r="L45" i="99"/>
  <c r="K45" i="99"/>
  <c r="J45" i="99"/>
  <c r="I45" i="99"/>
  <c r="H45" i="99"/>
  <c r="AN44" i="99"/>
  <c r="AM44" i="99"/>
  <c r="AL44" i="99"/>
  <c r="AK44" i="99"/>
  <c r="AJ44" i="99"/>
  <c r="AI44" i="99"/>
  <c r="AG44" i="99"/>
  <c r="AF44" i="99"/>
  <c r="AE44" i="99"/>
  <c r="AC44" i="99"/>
  <c r="AB44" i="99"/>
  <c r="AA44" i="99"/>
  <c r="Z44" i="99"/>
  <c r="Y44" i="99"/>
  <c r="X44" i="99"/>
  <c r="P44" i="99"/>
  <c r="O44" i="99"/>
  <c r="N44" i="99"/>
  <c r="M44" i="99"/>
  <c r="L44" i="99"/>
  <c r="K44" i="99"/>
  <c r="J44" i="99"/>
  <c r="I44" i="99"/>
  <c r="H44" i="99"/>
  <c r="AN43" i="99"/>
  <c r="AM43" i="99"/>
  <c r="AL43" i="99"/>
  <c r="AK43" i="99"/>
  <c r="AJ43" i="99"/>
  <c r="AI43" i="99"/>
  <c r="AG43" i="99"/>
  <c r="AF43" i="99"/>
  <c r="AE43" i="99"/>
  <c r="AC43" i="99"/>
  <c r="AB43" i="99"/>
  <c r="AA43" i="99"/>
  <c r="Z43" i="99"/>
  <c r="Y43" i="99"/>
  <c r="X43" i="99"/>
  <c r="P43" i="99"/>
  <c r="O43" i="99"/>
  <c r="N43" i="99"/>
  <c r="M43" i="99"/>
  <c r="L43" i="99"/>
  <c r="K43" i="99"/>
  <c r="J43" i="99"/>
  <c r="I43" i="99"/>
  <c r="H43" i="99"/>
  <c r="AN42" i="99"/>
  <c r="AM42" i="99"/>
  <c r="AL42" i="99"/>
  <c r="AK42" i="99"/>
  <c r="AJ42" i="99"/>
  <c r="AI42" i="99"/>
  <c r="AG42" i="99"/>
  <c r="AF42" i="99"/>
  <c r="AE42" i="99"/>
  <c r="AC42" i="99"/>
  <c r="AB42" i="99"/>
  <c r="AA42" i="99"/>
  <c r="Z42" i="99"/>
  <c r="Y42" i="99"/>
  <c r="X42" i="99"/>
  <c r="P42" i="99"/>
  <c r="O42" i="99"/>
  <c r="N42" i="99"/>
  <c r="M42" i="99"/>
  <c r="L42" i="99"/>
  <c r="K42" i="99"/>
  <c r="J42" i="99"/>
  <c r="I42" i="99"/>
  <c r="H42" i="99"/>
  <c r="AN41" i="99"/>
  <c r="AM41" i="99"/>
  <c r="AL41" i="99"/>
  <c r="AK41" i="99"/>
  <c r="AJ41" i="99"/>
  <c r="AI41" i="99"/>
  <c r="AG41" i="99"/>
  <c r="AF41" i="99"/>
  <c r="AE41" i="99"/>
  <c r="AC41" i="99"/>
  <c r="AB41" i="99"/>
  <c r="AA41" i="99"/>
  <c r="Z41" i="99"/>
  <c r="Y41" i="99"/>
  <c r="X41" i="99"/>
  <c r="P41" i="99"/>
  <c r="O41" i="99"/>
  <c r="N41" i="99"/>
  <c r="M41" i="99"/>
  <c r="L41" i="99"/>
  <c r="K41" i="99"/>
  <c r="J41" i="99"/>
  <c r="I41" i="99"/>
  <c r="H41" i="99"/>
  <c r="AN40" i="99"/>
  <c r="AM40" i="99"/>
  <c r="AL40" i="99"/>
  <c r="AK40" i="99"/>
  <c r="AJ40" i="99"/>
  <c r="AI40" i="99"/>
  <c r="AG40" i="99"/>
  <c r="AF40" i="99"/>
  <c r="AE40" i="99"/>
  <c r="AC40" i="99"/>
  <c r="AB40" i="99"/>
  <c r="AA40" i="99"/>
  <c r="Z40" i="99"/>
  <c r="Y40" i="99"/>
  <c r="X40" i="99"/>
  <c r="P40" i="99"/>
  <c r="O40" i="99"/>
  <c r="N40" i="99"/>
  <c r="M40" i="99"/>
  <c r="L40" i="99"/>
  <c r="K40" i="99"/>
  <c r="J40" i="99"/>
  <c r="I40" i="99"/>
  <c r="H40" i="99"/>
  <c r="AN33" i="99"/>
  <c r="AM33" i="99"/>
  <c r="AL33" i="99"/>
  <c r="AK33" i="99"/>
  <c r="AJ33" i="99"/>
  <c r="AI33" i="99"/>
  <c r="AG33" i="99"/>
  <c r="AF33" i="99"/>
  <c r="AE33" i="99"/>
  <c r="P33" i="99"/>
  <c r="O33" i="99"/>
  <c r="N33" i="99"/>
  <c r="W32" i="99"/>
  <c r="AC32" i="99" s="1"/>
  <c r="V32" i="99"/>
  <c r="U32" i="99"/>
  <c r="T32" i="99"/>
  <c r="S32" i="99"/>
  <c r="Y32" i="99" s="1"/>
  <c r="R32" i="99"/>
  <c r="X32" i="99" s="1"/>
  <c r="G32" i="99"/>
  <c r="F32" i="99"/>
  <c r="L32" i="99" s="1"/>
  <c r="E32" i="99"/>
  <c r="K32" i="99" s="1"/>
  <c r="D32" i="99"/>
  <c r="J32" i="99" s="1"/>
  <c r="C32" i="99"/>
  <c r="I32" i="99" s="1"/>
  <c r="B32" i="99"/>
  <c r="H32" i="99" s="1"/>
  <c r="AN31" i="99"/>
  <c r="AM31" i="99"/>
  <c r="AL31" i="99"/>
  <c r="AK31" i="99"/>
  <c r="AJ31" i="99"/>
  <c r="AI31" i="99"/>
  <c r="AG31" i="99"/>
  <c r="AF31" i="99"/>
  <c r="AE31" i="99"/>
  <c r="AC31" i="99"/>
  <c r="AB31" i="99"/>
  <c r="AA31" i="99"/>
  <c r="Z31" i="99"/>
  <c r="Y31" i="99"/>
  <c r="X31" i="99"/>
  <c r="P31" i="99"/>
  <c r="O31" i="99"/>
  <c r="N31" i="99"/>
  <c r="M31" i="99"/>
  <c r="L31" i="99"/>
  <c r="K31" i="99"/>
  <c r="J31" i="99"/>
  <c r="I31" i="99"/>
  <c r="H31" i="99"/>
  <c r="AN30" i="99"/>
  <c r="AM30" i="99"/>
  <c r="AL30" i="99"/>
  <c r="AK30" i="99"/>
  <c r="AJ30" i="99"/>
  <c r="AI30" i="99"/>
  <c r="AG30" i="99"/>
  <c r="AF30" i="99"/>
  <c r="AE30" i="99"/>
  <c r="AC30" i="99"/>
  <c r="AB30" i="99"/>
  <c r="AA30" i="99"/>
  <c r="Z30" i="99"/>
  <c r="Y30" i="99"/>
  <c r="X30" i="99"/>
  <c r="P30" i="99"/>
  <c r="O30" i="99"/>
  <c r="N30" i="99"/>
  <c r="M30" i="99"/>
  <c r="L30" i="99"/>
  <c r="K30" i="99"/>
  <c r="J30" i="99"/>
  <c r="I30" i="99"/>
  <c r="H30" i="99"/>
  <c r="AN29" i="99"/>
  <c r="AM29" i="99"/>
  <c r="AL29" i="99"/>
  <c r="AK29" i="99"/>
  <c r="AJ29" i="99"/>
  <c r="AI29" i="99"/>
  <c r="AG29" i="99"/>
  <c r="AF29" i="99"/>
  <c r="AE29" i="99"/>
  <c r="AC29" i="99"/>
  <c r="AB29" i="99"/>
  <c r="AA29" i="99"/>
  <c r="Z29" i="99"/>
  <c r="Y29" i="99"/>
  <c r="X29" i="99"/>
  <c r="P29" i="99"/>
  <c r="O29" i="99"/>
  <c r="N29" i="99"/>
  <c r="M29" i="99"/>
  <c r="L29" i="99"/>
  <c r="K29" i="99"/>
  <c r="J29" i="99"/>
  <c r="I29" i="99"/>
  <c r="H29" i="99"/>
  <c r="AN28" i="99"/>
  <c r="AM28" i="99"/>
  <c r="AL28" i="99"/>
  <c r="AK28" i="99"/>
  <c r="AJ28" i="99"/>
  <c r="AI28" i="99"/>
  <c r="AG28" i="99"/>
  <c r="AF28" i="99"/>
  <c r="AE28" i="99"/>
  <c r="AC28" i="99"/>
  <c r="AB28" i="99"/>
  <c r="AA28" i="99"/>
  <c r="Z28" i="99"/>
  <c r="Y28" i="99"/>
  <c r="X28" i="99"/>
  <c r="P28" i="99"/>
  <c r="O28" i="99"/>
  <c r="N28" i="99"/>
  <c r="M28" i="99"/>
  <c r="L28" i="99"/>
  <c r="K28" i="99"/>
  <c r="J28" i="99"/>
  <c r="I28" i="99"/>
  <c r="H28" i="99"/>
  <c r="AN27" i="99"/>
  <c r="AM27" i="99"/>
  <c r="AL27" i="99"/>
  <c r="AK27" i="99"/>
  <c r="AJ27" i="99"/>
  <c r="AI27" i="99"/>
  <c r="AG27" i="99"/>
  <c r="AF27" i="99"/>
  <c r="AE27" i="99"/>
  <c r="AC27" i="99"/>
  <c r="AB27" i="99"/>
  <c r="AA27" i="99"/>
  <c r="Z27" i="99"/>
  <c r="Y27" i="99"/>
  <c r="X27" i="99"/>
  <c r="P27" i="99"/>
  <c r="O27" i="99"/>
  <c r="N27" i="99"/>
  <c r="M27" i="99"/>
  <c r="L27" i="99"/>
  <c r="K27" i="99"/>
  <c r="J27" i="99"/>
  <c r="I27" i="99"/>
  <c r="H27" i="99"/>
  <c r="AN26" i="99"/>
  <c r="AM26" i="99"/>
  <c r="AL26" i="99"/>
  <c r="AK26" i="99"/>
  <c r="AJ26" i="99"/>
  <c r="AI26" i="99"/>
  <c r="AG26" i="99"/>
  <c r="AF26" i="99"/>
  <c r="AE26" i="99"/>
  <c r="AC26" i="99"/>
  <c r="AB26" i="99"/>
  <c r="AA26" i="99"/>
  <c r="Z26" i="99"/>
  <c r="Y26" i="99"/>
  <c r="X26" i="99"/>
  <c r="P26" i="99"/>
  <c r="O26" i="99"/>
  <c r="N26" i="99"/>
  <c r="M26" i="99"/>
  <c r="L26" i="99"/>
  <c r="K26" i="99"/>
  <c r="J26" i="99"/>
  <c r="I26" i="99"/>
  <c r="H26" i="99"/>
  <c r="AN25" i="99"/>
  <c r="AM25" i="99"/>
  <c r="AL25" i="99"/>
  <c r="AK25" i="99"/>
  <c r="AJ25" i="99"/>
  <c r="AI25" i="99"/>
  <c r="AG25" i="99"/>
  <c r="AF25" i="99"/>
  <c r="AE25" i="99"/>
  <c r="AC25" i="99"/>
  <c r="AB25" i="99"/>
  <c r="AA25" i="99"/>
  <c r="Z25" i="99"/>
  <c r="Y25" i="99"/>
  <c r="X25" i="99"/>
  <c r="P25" i="99"/>
  <c r="O25" i="99"/>
  <c r="N25" i="99"/>
  <c r="M25" i="99"/>
  <c r="L25" i="99"/>
  <c r="K25" i="99"/>
  <c r="J25" i="99"/>
  <c r="I25" i="99"/>
  <c r="H25" i="99"/>
  <c r="AN24" i="99"/>
  <c r="AM24" i="99"/>
  <c r="AL24" i="99"/>
  <c r="AK24" i="99"/>
  <c r="AJ24" i="99"/>
  <c r="AI24" i="99"/>
  <c r="AG24" i="99"/>
  <c r="AF24" i="99"/>
  <c r="AE24" i="99"/>
  <c r="AC24" i="99"/>
  <c r="AB24" i="99"/>
  <c r="AA24" i="99"/>
  <c r="Z24" i="99"/>
  <c r="Y24" i="99"/>
  <c r="X24" i="99"/>
  <c r="P24" i="99"/>
  <c r="O24" i="99"/>
  <c r="N24" i="99"/>
  <c r="M24" i="99"/>
  <c r="L24" i="99"/>
  <c r="K24" i="99"/>
  <c r="J24" i="99"/>
  <c r="I24" i="99"/>
  <c r="H24" i="99"/>
  <c r="AN23" i="99"/>
  <c r="AM23" i="99"/>
  <c r="AL23" i="99"/>
  <c r="AK23" i="99"/>
  <c r="AJ23" i="99"/>
  <c r="AI23" i="99"/>
  <c r="AG23" i="99"/>
  <c r="AF23" i="99"/>
  <c r="AE23" i="99"/>
  <c r="AC23" i="99"/>
  <c r="AB23" i="99"/>
  <c r="AA23" i="99"/>
  <c r="Z23" i="99"/>
  <c r="Y23" i="99"/>
  <c r="X23" i="99"/>
  <c r="P23" i="99"/>
  <c r="O23" i="99"/>
  <c r="N23" i="99"/>
  <c r="M23" i="99"/>
  <c r="L23" i="99"/>
  <c r="K23" i="99"/>
  <c r="J23" i="99"/>
  <c r="I23" i="99"/>
  <c r="H23" i="99"/>
  <c r="AN22" i="99"/>
  <c r="AM22" i="99"/>
  <c r="AL22" i="99"/>
  <c r="AK22" i="99"/>
  <c r="AJ22" i="99"/>
  <c r="AI22" i="99"/>
  <c r="AG22" i="99"/>
  <c r="AF22" i="99"/>
  <c r="AE22" i="99"/>
  <c r="AC22" i="99"/>
  <c r="AB22" i="99"/>
  <c r="AA22" i="99"/>
  <c r="Z22" i="99"/>
  <c r="Y22" i="99"/>
  <c r="X22" i="99"/>
  <c r="P22" i="99"/>
  <c r="O22" i="99"/>
  <c r="N22" i="99"/>
  <c r="M22" i="99"/>
  <c r="L22" i="99"/>
  <c r="K22" i="99"/>
  <c r="J22" i="99"/>
  <c r="I22" i="99"/>
  <c r="H22" i="99"/>
  <c r="AN21" i="99"/>
  <c r="AM21" i="99"/>
  <c r="AL21" i="99"/>
  <c r="AK21" i="99"/>
  <c r="AJ21" i="99"/>
  <c r="AI21" i="99"/>
  <c r="AG21" i="99"/>
  <c r="AF21" i="99"/>
  <c r="AE21" i="99"/>
  <c r="AC21" i="99"/>
  <c r="AB21" i="99"/>
  <c r="AA21" i="99"/>
  <c r="Z21" i="99"/>
  <c r="Y21" i="99"/>
  <c r="X21" i="99"/>
  <c r="P21" i="99"/>
  <c r="O21" i="99"/>
  <c r="N21" i="99"/>
  <c r="M21" i="99"/>
  <c r="L21" i="99"/>
  <c r="K21" i="99"/>
  <c r="J21" i="99"/>
  <c r="I21" i="99"/>
  <c r="H21" i="99"/>
  <c r="AN20" i="99"/>
  <c r="AM20" i="99"/>
  <c r="AL20" i="99"/>
  <c r="AK20" i="99"/>
  <c r="AJ20" i="99"/>
  <c r="AI20" i="99"/>
  <c r="AG20" i="99"/>
  <c r="AF20" i="99"/>
  <c r="AE20" i="99"/>
  <c r="AC20" i="99"/>
  <c r="AB20" i="99"/>
  <c r="AA20" i="99"/>
  <c r="Z20" i="99"/>
  <c r="Y20" i="99"/>
  <c r="X20" i="99"/>
  <c r="P20" i="99"/>
  <c r="O20" i="99"/>
  <c r="N20" i="99"/>
  <c r="M20" i="99"/>
  <c r="L20" i="99"/>
  <c r="K20" i="99"/>
  <c r="J20" i="99"/>
  <c r="I20" i="99"/>
  <c r="H20" i="99"/>
  <c r="AN19" i="99"/>
  <c r="AM19" i="99"/>
  <c r="AL19" i="99"/>
  <c r="AK19" i="99"/>
  <c r="AJ19" i="99"/>
  <c r="AI19" i="99"/>
  <c r="AG19" i="99"/>
  <c r="AF19" i="99"/>
  <c r="AE19" i="99"/>
  <c r="AC19" i="99"/>
  <c r="AB19" i="99"/>
  <c r="AA19" i="99"/>
  <c r="Z19" i="99"/>
  <c r="Y19" i="99"/>
  <c r="X19" i="99"/>
  <c r="P19" i="99"/>
  <c r="O19" i="99"/>
  <c r="N19" i="99"/>
  <c r="M19" i="99"/>
  <c r="L19" i="99"/>
  <c r="K19" i="99"/>
  <c r="J19" i="99"/>
  <c r="I19" i="99"/>
  <c r="H19" i="99"/>
  <c r="AN18" i="99"/>
  <c r="AM18" i="99"/>
  <c r="AL18" i="99"/>
  <c r="AK18" i="99"/>
  <c r="AJ18" i="99"/>
  <c r="AI18" i="99"/>
  <c r="AG18" i="99"/>
  <c r="AF18" i="99"/>
  <c r="AE18" i="99"/>
  <c r="AC18" i="99"/>
  <c r="AB18" i="99"/>
  <c r="AA18" i="99"/>
  <c r="Z18" i="99"/>
  <c r="Y18" i="99"/>
  <c r="X18" i="99"/>
  <c r="P18" i="99"/>
  <c r="O18" i="99"/>
  <c r="N18" i="99"/>
  <c r="M18" i="99"/>
  <c r="L18" i="99"/>
  <c r="K18" i="99"/>
  <c r="J18" i="99"/>
  <c r="I18" i="99"/>
  <c r="H18" i="99"/>
  <c r="AN17" i="99"/>
  <c r="AM17" i="99"/>
  <c r="AL17" i="99"/>
  <c r="AK17" i="99"/>
  <c r="AJ17" i="99"/>
  <c r="AI17" i="99"/>
  <c r="AG17" i="99"/>
  <c r="AF17" i="99"/>
  <c r="AE17" i="99"/>
  <c r="AC17" i="99"/>
  <c r="AB17" i="99"/>
  <c r="AA17" i="99"/>
  <c r="Z17" i="99"/>
  <c r="Y17" i="99"/>
  <c r="X17" i="99"/>
  <c r="P17" i="99"/>
  <c r="O17" i="99"/>
  <c r="N17" i="99"/>
  <c r="M17" i="99"/>
  <c r="L17" i="99"/>
  <c r="K17" i="99"/>
  <c r="J17" i="99"/>
  <c r="I17" i="99"/>
  <c r="H17" i="99"/>
  <c r="AN16" i="99"/>
  <c r="AM16" i="99"/>
  <c r="AL16" i="99"/>
  <c r="AK16" i="99"/>
  <c r="AJ16" i="99"/>
  <c r="AI16" i="99"/>
  <c r="AG16" i="99"/>
  <c r="AF16" i="99"/>
  <c r="AE16" i="99"/>
  <c r="AC16" i="99"/>
  <c r="AB16" i="99"/>
  <c r="AA16" i="99"/>
  <c r="Z16" i="99"/>
  <c r="Y16" i="99"/>
  <c r="X16" i="99"/>
  <c r="P16" i="99"/>
  <c r="O16" i="99"/>
  <c r="N16" i="99"/>
  <c r="M16" i="99"/>
  <c r="L16" i="99"/>
  <c r="K16" i="99"/>
  <c r="J16" i="99"/>
  <c r="I16" i="99"/>
  <c r="H16" i="99"/>
  <c r="AN15" i="99"/>
  <c r="AM15" i="99"/>
  <c r="AL15" i="99"/>
  <c r="AK15" i="99"/>
  <c r="AJ15" i="99"/>
  <c r="AI15" i="99"/>
  <c r="AG15" i="99"/>
  <c r="AF15" i="99"/>
  <c r="AE15" i="99"/>
  <c r="AC15" i="99"/>
  <c r="AB15" i="99"/>
  <c r="AA15" i="99"/>
  <c r="Z15" i="99"/>
  <c r="Y15" i="99"/>
  <c r="X15" i="99"/>
  <c r="P15" i="99"/>
  <c r="O15" i="99"/>
  <c r="N15" i="99"/>
  <c r="M15" i="99"/>
  <c r="L15" i="99"/>
  <c r="K15" i="99"/>
  <c r="J15" i="99"/>
  <c r="I15" i="99"/>
  <c r="H15" i="99"/>
  <c r="AN14" i="99"/>
  <c r="AM14" i="99"/>
  <c r="AL14" i="99"/>
  <c r="AK14" i="99"/>
  <c r="AJ14" i="99"/>
  <c r="AI14" i="99"/>
  <c r="AG14" i="99"/>
  <c r="AF14" i="99"/>
  <c r="AE14" i="99"/>
  <c r="AC14" i="99"/>
  <c r="AB14" i="99"/>
  <c r="AA14" i="99"/>
  <c r="Z14" i="99"/>
  <c r="Y14" i="99"/>
  <c r="X14" i="99"/>
  <c r="P14" i="99"/>
  <c r="O14" i="99"/>
  <c r="N14" i="99"/>
  <c r="M14" i="99"/>
  <c r="L14" i="99"/>
  <c r="K14" i="99"/>
  <c r="J14" i="99"/>
  <c r="I14" i="99"/>
  <c r="H14" i="99"/>
  <c r="AN13" i="99"/>
  <c r="AM13" i="99"/>
  <c r="AL13" i="99"/>
  <c r="AK13" i="99"/>
  <c r="AJ13" i="99"/>
  <c r="AI13" i="99"/>
  <c r="AG13" i="99"/>
  <c r="AF13" i="99"/>
  <c r="AE13" i="99"/>
  <c r="AC13" i="99"/>
  <c r="AB13" i="99"/>
  <c r="AA13" i="99"/>
  <c r="Z13" i="99"/>
  <c r="Y13" i="99"/>
  <c r="X13" i="99"/>
  <c r="P13" i="99"/>
  <c r="O13" i="99"/>
  <c r="N13" i="99"/>
  <c r="M13" i="99"/>
  <c r="L13" i="99"/>
  <c r="K13" i="99"/>
  <c r="J13" i="99"/>
  <c r="I13" i="99"/>
  <c r="H13" i="99"/>
  <c r="AN12" i="99"/>
  <c r="AM12" i="99"/>
  <c r="AL12" i="99"/>
  <c r="AK12" i="99"/>
  <c r="AJ12" i="99"/>
  <c r="AI12" i="99"/>
  <c r="AG12" i="99"/>
  <c r="AF12" i="99"/>
  <c r="AE12" i="99"/>
  <c r="AC12" i="99"/>
  <c r="AB12" i="99"/>
  <c r="AA12" i="99"/>
  <c r="Z12" i="99"/>
  <c r="Y12" i="99"/>
  <c r="X12" i="99"/>
  <c r="P12" i="99"/>
  <c r="O12" i="99"/>
  <c r="N12" i="99"/>
  <c r="M12" i="99"/>
  <c r="L12" i="99"/>
  <c r="K12" i="99"/>
  <c r="J12" i="99"/>
  <c r="I12" i="99"/>
  <c r="H12" i="99"/>
  <c r="AN11" i="99"/>
  <c r="AM11" i="99"/>
  <c r="AL11" i="99"/>
  <c r="AK11" i="99"/>
  <c r="AJ11" i="99"/>
  <c r="AI11" i="99"/>
  <c r="AG11" i="99"/>
  <c r="AF11" i="99"/>
  <c r="AE11" i="99"/>
  <c r="AC11" i="99"/>
  <c r="AB11" i="99"/>
  <c r="AA11" i="99"/>
  <c r="Z11" i="99"/>
  <c r="Y11" i="99"/>
  <c r="X11" i="99"/>
  <c r="P11" i="99"/>
  <c r="O11" i="99"/>
  <c r="N11" i="99"/>
  <c r="M11" i="99"/>
  <c r="L11" i="99"/>
  <c r="K11" i="99"/>
  <c r="J11" i="99"/>
  <c r="I11" i="99"/>
  <c r="H11" i="99"/>
  <c r="AN10" i="99"/>
  <c r="AM10" i="99"/>
  <c r="AL10" i="99"/>
  <c r="AK10" i="99"/>
  <c r="AJ10" i="99"/>
  <c r="AI10" i="99"/>
  <c r="AG10" i="99"/>
  <c r="AF10" i="99"/>
  <c r="AE10" i="99"/>
  <c r="AC10" i="99"/>
  <c r="AB10" i="99"/>
  <c r="AA10" i="99"/>
  <c r="Z10" i="99"/>
  <c r="Y10" i="99"/>
  <c r="X10" i="99"/>
  <c r="P10" i="99"/>
  <c r="O10" i="99"/>
  <c r="N10" i="99"/>
  <c r="M10" i="99"/>
  <c r="L10" i="99"/>
  <c r="K10" i="99"/>
  <c r="J10" i="99"/>
  <c r="I10" i="99"/>
  <c r="H10" i="99"/>
  <c r="AN9" i="99"/>
  <c r="AM9" i="99"/>
  <c r="AL9" i="99"/>
  <c r="AK9" i="99"/>
  <c r="AJ9" i="99"/>
  <c r="AI9" i="99"/>
  <c r="AG9" i="99"/>
  <c r="AF9" i="99"/>
  <c r="AE9" i="99"/>
  <c r="AC9" i="99"/>
  <c r="AB9" i="99"/>
  <c r="AA9" i="99"/>
  <c r="Z9" i="99"/>
  <c r="Y9" i="99"/>
  <c r="X9" i="99"/>
  <c r="P9" i="99"/>
  <c r="O9" i="99"/>
  <c r="N9" i="99"/>
  <c r="M9" i="99"/>
  <c r="L9" i="99"/>
  <c r="K9" i="99"/>
  <c r="J9" i="99"/>
  <c r="I9" i="99"/>
  <c r="H9" i="99"/>
  <c r="AN8" i="99"/>
  <c r="AM8" i="99"/>
  <c r="AL8" i="99"/>
  <c r="AK8" i="99"/>
  <c r="AJ8" i="99"/>
  <c r="AI8" i="99"/>
  <c r="AG8" i="99"/>
  <c r="AF8" i="99"/>
  <c r="AE8" i="99"/>
  <c r="AC8" i="99"/>
  <c r="AB8" i="99"/>
  <c r="AA8" i="99"/>
  <c r="Z8" i="99"/>
  <c r="Y8" i="99"/>
  <c r="X8" i="99"/>
  <c r="P8" i="99"/>
  <c r="O8" i="99"/>
  <c r="N8" i="99"/>
  <c r="M8" i="99"/>
  <c r="L8" i="99"/>
  <c r="K8" i="99"/>
  <c r="J8" i="99"/>
  <c r="I8" i="99"/>
  <c r="H8" i="99"/>
  <c r="AN7" i="99"/>
  <c r="AM7" i="99"/>
  <c r="AL7" i="99"/>
  <c r="AK7" i="99"/>
  <c r="AJ7" i="99"/>
  <c r="AI7" i="99"/>
  <c r="AG7" i="99"/>
  <c r="AF7" i="99"/>
  <c r="AE7" i="99"/>
  <c r="AC7" i="99"/>
  <c r="AB7" i="99"/>
  <c r="AA7" i="99"/>
  <c r="Z7" i="99"/>
  <c r="Y7" i="99"/>
  <c r="X7" i="99"/>
  <c r="X33" i="99" s="1"/>
  <c r="P7" i="99"/>
  <c r="O7" i="99"/>
  <c r="N7" i="99"/>
  <c r="M7" i="99"/>
  <c r="L7" i="99"/>
  <c r="L33" i="99" s="1"/>
  <c r="K7" i="99"/>
  <c r="K33" i="99" s="1"/>
  <c r="J7" i="99"/>
  <c r="J33" i="99" s="1"/>
  <c r="I7" i="99"/>
  <c r="H7" i="99"/>
  <c r="H33" i="99" s="1"/>
  <c r="J54" i="98"/>
  <c r="I54" i="98"/>
  <c r="H54" i="98"/>
  <c r="G54" i="98"/>
  <c r="F54" i="98"/>
  <c r="E54" i="98"/>
  <c r="J53" i="98"/>
  <c r="I53" i="98"/>
  <c r="H53" i="98"/>
  <c r="G53" i="98"/>
  <c r="F53" i="98"/>
  <c r="E53" i="98"/>
  <c r="J52" i="98"/>
  <c r="I52" i="98"/>
  <c r="H52" i="98"/>
  <c r="G52" i="98"/>
  <c r="F52" i="98"/>
  <c r="E52" i="98"/>
  <c r="J51" i="98"/>
  <c r="I51" i="98"/>
  <c r="H51" i="98"/>
  <c r="G51" i="98"/>
  <c r="F51" i="98"/>
  <c r="E51" i="98"/>
  <c r="J50" i="98"/>
  <c r="I50" i="98"/>
  <c r="H50" i="98"/>
  <c r="G50" i="98"/>
  <c r="F50" i="98"/>
  <c r="E50" i="98"/>
  <c r="J49" i="98"/>
  <c r="I49" i="98"/>
  <c r="H49" i="98"/>
  <c r="G49" i="98"/>
  <c r="F49" i="98"/>
  <c r="J48" i="98"/>
  <c r="I48" i="98"/>
  <c r="H48" i="98"/>
  <c r="G48" i="98"/>
  <c r="F48" i="98"/>
  <c r="E48" i="98"/>
  <c r="J47" i="98"/>
  <c r="I47" i="98"/>
  <c r="H47" i="98"/>
  <c r="G47" i="98"/>
  <c r="F47" i="98"/>
  <c r="E47" i="98"/>
  <c r="J46" i="98"/>
  <c r="I46" i="98"/>
  <c r="H46" i="98"/>
  <c r="G46" i="98"/>
  <c r="F46" i="98"/>
  <c r="E46" i="98"/>
  <c r="J38" i="98"/>
  <c r="I38" i="98"/>
  <c r="H38" i="98"/>
  <c r="G38" i="98"/>
  <c r="N38" i="98" s="1"/>
  <c r="F38" i="98"/>
  <c r="M38" i="98" s="1"/>
  <c r="E38" i="98"/>
  <c r="J37" i="98"/>
  <c r="I37" i="98"/>
  <c r="H37" i="98"/>
  <c r="O37" i="98" s="1"/>
  <c r="G37" i="98"/>
  <c r="N37" i="98" s="1"/>
  <c r="F37" i="98"/>
  <c r="E37" i="98"/>
  <c r="J36" i="98"/>
  <c r="I36" i="98"/>
  <c r="H36" i="98"/>
  <c r="G36" i="98"/>
  <c r="F36" i="98"/>
  <c r="E36" i="98"/>
  <c r="U35" i="98"/>
  <c r="T35" i="98"/>
  <c r="S35" i="98"/>
  <c r="U34" i="98"/>
  <c r="T34" i="98"/>
  <c r="S34" i="98"/>
  <c r="P34" i="98"/>
  <c r="O34" i="98"/>
  <c r="M34" i="98"/>
  <c r="L34" i="98"/>
  <c r="U33" i="98"/>
  <c r="T33" i="98"/>
  <c r="S33" i="98"/>
  <c r="P33" i="98"/>
  <c r="O33" i="98"/>
  <c r="M33" i="98"/>
  <c r="L33" i="98"/>
  <c r="U32" i="98"/>
  <c r="T32" i="98"/>
  <c r="S32" i="98"/>
  <c r="P32" i="98"/>
  <c r="O32" i="98"/>
  <c r="M32" i="98"/>
  <c r="L32" i="98"/>
  <c r="U31" i="98"/>
  <c r="T31" i="98"/>
  <c r="S31" i="98"/>
  <c r="Q31" i="98"/>
  <c r="P31" i="98"/>
  <c r="O31" i="98"/>
  <c r="N31" i="98"/>
  <c r="M31" i="98"/>
  <c r="L31" i="98"/>
  <c r="U30" i="98"/>
  <c r="T30" i="98"/>
  <c r="Q30" i="98"/>
  <c r="P30" i="98"/>
  <c r="O30" i="98"/>
  <c r="N30" i="98"/>
  <c r="M30" i="98"/>
  <c r="L30" i="98"/>
  <c r="U29" i="98"/>
  <c r="T29" i="98"/>
  <c r="S29" i="98"/>
  <c r="Q29" i="98"/>
  <c r="P29" i="98"/>
  <c r="O29" i="98"/>
  <c r="N29" i="98"/>
  <c r="M29" i="98"/>
  <c r="L29" i="98"/>
  <c r="U28" i="98"/>
  <c r="T28" i="98"/>
  <c r="S28" i="98"/>
  <c r="Q28" i="98"/>
  <c r="P28" i="98"/>
  <c r="O28" i="98"/>
  <c r="N28" i="98"/>
  <c r="M28" i="98"/>
  <c r="L28" i="98"/>
  <c r="U27" i="98"/>
  <c r="T27" i="98"/>
  <c r="S27" i="98"/>
  <c r="Q27" i="98"/>
  <c r="P27" i="98"/>
  <c r="O27" i="98"/>
  <c r="N27" i="98"/>
  <c r="M27" i="98"/>
  <c r="L27" i="98"/>
  <c r="L25" i="98"/>
  <c r="J19" i="98"/>
  <c r="Q19" i="98" s="1"/>
  <c r="I19" i="98"/>
  <c r="H19" i="98"/>
  <c r="O19" i="98" s="1"/>
  <c r="G19" i="98"/>
  <c r="N19" i="98" s="1"/>
  <c r="F19" i="98"/>
  <c r="E19" i="98"/>
  <c r="L19" i="98" s="1"/>
  <c r="J18" i="98"/>
  <c r="Q18" i="98" s="1"/>
  <c r="I18" i="98"/>
  <c r="P18" i="98" s="1"/>
  <c r="H18" i="98"/>
  <c r="G18" i="98"/>
  <c r="N18" i="98" s="1"/>
  <c r="F18" i="98"/>
  <c r="M18" i="98" s="1"/>
  <c r="E18" i="98"/>
  <c r="L18" i="98" s="1"/>
  <c r="J17" i="98"/>
  <c r="Q17" i="98" s="1"/>
  <c r="I17" i="98"/>
  <c r="P17" i="98" s="1"/>
  <c r="H17" i="98"/>
  <c r="G17" i="98"/>
  <c r="N17" i="98" s="1"/>
  <c r="F17" i="98"/>
  <c r="M17" i="98" s="1"/>
  <c r="E17" i="98"/>
  <c r="U16" i="98"/>
  <c r="T16" i="98"/>
  <c r="S16" i="98"/>
  <c r="U15" i="98"/>
  <c r="T15" i="98"/>
  <c r="S15" i="98"/>
  <c r="P15" i="98"/>
  <c r="O15" i="98"/>
  <c r="M15" i="98"/>
  <c r="L15" i="98"/>
  <c r="U14" i="98"/>
  <c r="T14" i="98"/>
  <c r="S14" i="98"/>
  <c r="P14" i="98"/>
  <c r="O14" i="98"/>
  <c r="M14" i="98"/>
  <c r="L14" i="98"/>
  <c r="U13" i="98"/>
  <c r="T13" i="98"/>
  <c r="S13" i="98"/>
  <c r="P13" i="98"/>
  <c r="O13" i="98"/>
  <c r="M13" i="98"/>
  <c r="L13" i="98"/>
  <c r="U12" i="98"/>
  <c r="T12" i="98"/>
  <c r="S12" i="98"/>
  <c r="Q12" i="98"/>
  <c r="P12" i="98"/>
  <c r="O12" i="98"/>
  <c r="N12" i="98"/>
  <c r="M12" i="98"/>
  <c r="L12" i="98"/>
  <c r="U11" i="98"/>
  <c r="T11" i="98"/>
  <c r="Q11" i="98"/>
  <c r="P11" i="98"/>
  <c r="O11" i="98"/>
  <c r="N11" i="98"/>
  <c r="M11" i="98"/>
  <c r="L11" i="98"/>
  <c r="U10" i="98"/>
  <c r="T10" i="98"/>
  <c r="S10" i="98"/>
  <c r="Q10" i="98"/>
  <c r="P10" i="98"/>
  <c r="O10" i="98"/>
  <c r="N10" i="98"/>
  <c r="M10" i="98"/>
  <c r="L10" i="98"/>
  <c r="U9" i="98"/>
  <c r="T9" i="98"/>
  <c r="S9" i="98"/>
  <c r="Q9" i="98"/>
  <c r="P9" i="98"/>
  <c r="O9" i="98"/>
  <c r="N9" i="98"/>
  <c r="M9" i="98"/>
  <c r="L9" i="98"/>
  <c r="U8" i="98"/>
  <c r="T8" i="98"/>
  <c r="S8" i="98"/>
  <c r="Q8" i="98"/>
  <c r="P8" i="98"/>
  <c r="O8" i="98"/>
  <c r="N8" i="98"/>
  <c r="M8" i="98"/>
  <c r="L8" i="98"/>
  <c r="L6" i="98"/>
  <c r="AN97" i="97"/>
  <c r="AM97" i="97"/>
  <c r="AL97" i="97"/>
  <c r="AK97" i="97"/>
  <c r="AJ97" i="97"/>
  <c r="AI97" i="97"/>
  <c r="AG97" i="97"/>
  <c r="AF97" i="97"/>
  <c r="AE97" i="97"/>
  <c r="P97" i="97"/>
  <c r="O97" i="97"/>
  <c r="N97" i="97"/>
  <c r="W96" i="97"/>
  <c r="V96" i="97"/>
  <c r="AB96" i="97" s="1"/>
  <c r="U96" i="97"/>
  <c r="T96" i="97"/>
  <c r="Z96" i="97" s="1"/>
  <c r="S96" i="97"/>
  <c r="R96" i="97"/>
  <c r="X96" i="97" s="1"/>
  <c r="G96" i="97"/>
  <c r="M96" i="97" s="1"/>
  <c r="F96" i="97"/>
  <c r="E96" i="97"/>
  <c r="K96" i="97" s="1"/>
  <c r="D96" i="97"/>
  <c r="C96" i="97"/>
  <c r="I96" i="97" s="1"/>
  <c r="B96" i="97"/>
  <c r="AN95" i="97"/>
  <c r="AQ95" i="97" s="1"/>
  <c r="AL95" i="97"/>
  <c r="AO95" i="97" s="1"/>
  <c r="AC95" i="97"/>
  <c r="AB95" i="97"/>
  <c r="AA95" i="97"/>
  <c r="Z95" i="97"/>
  <c r="Y95" i="97"/>
  <c r="X95" i="97"/>
  <c r="M95" i="97"/>
  <c r="L95" i="97"/>
  <c r="K95" i="97"/>
  <c r="J95" i="97"/>
  <c r="I95" i="97"/>
  <c r="H95" i="97"/>
  <c r="AN94" i="97"/>
  <c r="AM94" i="97"/>
  <c r="AL94" i="97"/>
  <c r="AK94" i="97"/>
  <c r="AJ94" i="97"/>
  <c r="AI94" i="97"/>
  <c r="AG94" i="97"/>
  <c r="AF94" i="97"/>
  <c r="AE94" i="97"/>
  <c r="AC94" i="97"/>
  <c r="AB94" i="97"/>
  <c r="AA94" i="97"/>
  <c r="Z94" i="97"/>
  <c r="Y94" i="97"/>
  <c r="X94" i="97"/>
  <c r="P94" i="97"/>
  <c r="O94" i="97"/>
  <c r="N94" i="97"/>
  <c r="M94" i="97"/>
  <c r="L94" i="97"/>
  <c r="K94" i="97"/>
  <c r="J94" i="97"/>
  <c r="I94" i="97"/>
  <c r="H94" i="97"/>
  <c r="AN93" i="97"/>
  <c r="AM93" i="97"/>
  <c r="AL93" i="97"/>
  <c r="AK93" i="97"/>
  <c r="AJ93" i="97"/>
  <c r="AI93" i="97"/>
  <c r="AG93" i="97"/>
  <c r="AF93" i="97"/>
  <c r="AE93" i="97"/>
  <c r="AC93" i="97"/>
  <c r="AB93" i="97"/>
  <c r="AA93" i="97"/>
  <c r="Z93" i="97"/>
  <c r="Y93" i="97"/>
  <c r="X93" i="97"/>
  <c r="P93" i="97"/>
  <c r="O93" i="97"/>
  <c r="N93" i="97"/>
  <c r="M93" i="97"/>
  <c r="L93" i="97"/>
  <c r="K93" i="97"/>
  <c r="J93" i="97"/>
  <c r="I93" i="97"/>
  <c r="H93" i="97"/>
  <c r="AN92" i="97"/>
  <c r="AL92" i="97"/>
  <c r="AK92" i="97"/>
  <c r="AJ92" i="97"/>
  <c r="AP92" i="97" s="1"/>
  <c r="AI92" i="97"/>
  <c r="AG92" i="97"/>
  <c r="AF92" i="97"/>
  <c r="AE92" i="97"/>
  <c r="AC92" i="97"/>
  <c r="AB92" i="97"/>
  <c r="AA92" i="97"/>
  <c r="Z92" i="97"/>
  <c r="Y92" i="97"/>
  <c r="X92" i="97"/>
  <c r="P92" i="97"/>
  <c r="O92" i="97"/>
  <c r="N92" i="97"/>
  <c r="M92" i="97"/>
  <c r="L92" i="97"/>
  <c r="K92" i="97"/>
  <c r="J92" i="97"/>
  <c r="I92" i="97"/>
  <c r="H92" i="97"/>
  <c r="AN91" i="97"/>
  <c r="AM91" i="97"/>
  <c r="AL91" i="97"/>
  <c r="AK91" i="97"/>
  <c r="AJ91" i="97"/>
  <c r="AI91" i="97"/>
  <c r="AG91" i="97"/>
  <c r="AF91" i="97"/>
  <c r="AE91" i="97"/>
  <c r="AC91" i="97"/>
  <c r="AB91" i="97"/>
  <c r="AA91" i="97"/>
  <c r="Z91" i="97"/>
  <c r="Y91" i="97"/>
  <c r="X91" i="97"/>
  <c r="P91" i="97"/>
  <c r="O91" i="97"/>
  <c r="N91" i="97"/>
  <c r="M91" i="97"/>
  <c r="L91" i="97"/>
  <c r="K91" i="97"/>
  <c r="J91" i="97"/>
  <c r="I91" i="97"/>
  <c r="H91" i="97"/>
  <c r="AN90" i="97"/>
  <c r="AM90" i="97"/>
  <c r="AL90" i="97"/>
  <c r="AK90" i="97"/>
  <c r="AJ90" i="97"/>
  <c r="AI90" i="97"/>
  <c r="AG90" i="97"/>
  <c r="AF90" i="97"/>
  <c r="AE90" i="97"/>
  <c r="AC90" i="97"/>
  <c r="AB90" i="97"/>
  <c r="AA90" i="97"/>
  <c r="Z90" i="97"/>
  <c r="Y90" i="97"/>
  <c r="X90" i="97"/>
  <c r="P90" i="97"/>
  <c r="O90" i="97"/>
  <c r="N90" i="97"/>
  <c r="M90" i="97"/>
  <c r="L90" i="97"/>
  <c r="K90" i="97"/>
  <c r="J90" i="97"/>
  <c r="I90" i="97"/>
  <c r="H90" i="97"/>
  <c r="AN89" i="97"/>
  <c r="AM89" i="97"/>
  <c r="AL89" i="97"/>
  <c r="AK89" i="97"/>
  <c r="AJ89" i="97"/>
  <c r="AI89" i="97"/>
  <c r="AG89" i="97"/>
  <c r="AF89" i="97"/>
  <c r="AE89" i="97"/>
  <c r="AC89" i="97"/>
  <c r="AB89" i="97"/>
  <c r="AA89" i="97"/>
  <c r="Z89" i="97"/>
  <c r="Y89" i="97"/>
  <c r="X89" i="97"/>
  <c r="P89" i="97"/>
  <c r="O89" i="97"/>
  <c r="N89" i="97"/>
  <c r="M89" i="97"/>
  <c r="L89" i="97"/>
  <c r="K89" i="97"/>
  <c r="J89" i="97"/>
  <c r="I89" i="97"/>
  <c r="H89" i="97"/>
  <c r="AN88" i="97"/>
  <c r="AM88" i="97"/>
  <c r="AL88" i="97"/>
  <c r="AK88" i="97"/>
  <c r="AJ88" i="97"/>
  <c r="AI88" i="97"/>
  <c r="AG88" i="97"/>
  <c r="AF88" i="97"/>
  <c r="AE88" i="97"/>
  <c r="AC88" i="97"/>
  <c r="AB88" i="97"/>
  <c r="AA88" i="97"/>
  <c r="Z88" i="97"/>
  <c r="Y88" i="97"/>
  <c r="X88" i="97"/>
  <c r="P88" i="97"/>
  <c r="O88" i="97"/>
  <c r="N88" i="97"/>
  <c r="M88" i="97"/>
  <c r="L88" i="97"/>
  <c r="K88" i="97"/>
  <c r="J88" i="97"/>
  <c r="I88" i="97"/>
  <c r="H88" i="97"/>
  <c r="AN87" i="97"/>
  <c r="AM87" i="97"/>
  <c r="AL87" i="97"/>
  <c r="AK87" i="97"/>
  <c r="AJ87" i="97"/>
  <c r="AI87" i="97"/>
  <c r="AG87" i="97"/>
  <c r="AF87" i="97"/>
  <c r="AE87" i="97"/>
  <c r="AC87" i="97"/>
  <c r="AB87" i="97"/>
  <c r="AA87" i="97"/>
  <c r="Z87" i="97"/>
  <c r="Y87" i="97"/>
  <c r="X87" i="97"/>
  <c r="P87" i="97"/>
  <c r="O87" i="97"/>
  <c r="N87" i="97"/>
  <c r="M87" i="97"/>
  <c r="L87" i="97"/>
  <c r="K87" i="97"/>
  <c r="J87" i="97"/>
  <c r="I87" i="97"/>
  <c r="H87" i="97"/>
  <c r="AN86" i="97"/>
  <c r="AM86" i="97"/>
  <c r="AL86" i="97"/>
  <c r="AK86" i="97"/>
  <c r="AJ86" i="97"/>
  <c r="AI86" i="97"/>
  <c r="AG86" i="97"/>
  <c r="AF86" i="97"/>
  <c r="AE86" i="97"/>
  <c r="AC86" i="97"/>
  <c r="AB86" i="97"/>
  <c r="AA86" i="97"/>
  <c r="Z86" i="97"/>
  <c r="Y86" i="97"/>
  <c r="X86" i="97"/>
  <c r="P86" i="97"/>
  <c r="O86" i="97"/>
  <c r="N86" i="97"/>
  <c r="M86" i="97"/>
  <c r="L86" i="97"/>
  <c r="K86" i="97"/>
  <c r="J86" i="97"/>
  <c r="I86" i="97"/>
  <c r="H86" i="97"/>
  <c r="AN85" i="97"/>
  <c r="AM85" i="97"/>
  <c r="AL85" i="97"/>
  <c r="AK85" i="97"/>
  <c r="AJ85" i="97"/>
  <c r="AI85" i="97"/>
  <c r="AG85" i="97"/>
  <c r="AF85" i="97"/>
  <c r="AE85" i="97"/>
  <c r="AC85" i="97"/>
  <c r="AB85" i="97"/>
  <c r="AA85" i="97"/>
  <c r="Z85" i="97"/>
  <c r="Y85" i="97"/>
  <c r="X85" i="97"/>
  <c r="P85" i="97"/>
  <c r="O85" i="97"/>
  <c r="N85" i="97"/>
  <c r="M85" i="97"/>
  <c r="L85" i="97"/>
  <c r="K85" i="97"/>
  <c r="J85" i="97"/>
  <c r="I85" i="97"/>
  <c r="H85" i="97"/>
  <c r="AN84" i="97"/>
  <c r="AM84" i="97"/>
  <c r="AL84" i="97"/>
  <c r="AK84" i="97"/>
  <c r="AJ84" i="97"/>
  <c r="AI84" i="97"/>
  <c r="AG84" i="97"/>
  <c r="AF84" i="97"/>
  <c r="AE84" i="97"/>
  <c r="AC84" i="97"/>
  <c r="AB84" i="97"/>
  <c r="AA84" i="97"/>
  <c r="Z84" i="97"/>
  <c r="Y84" i="97"/>
  <c r="X84" i="97"/>
  <c r="P84" i="97"/>
  <c r="O84" i="97"/>
  <c r="N84" i="97"/>
  <c r="M84" i="97"/>
  <c r="L84" i="97"/>
  <c r="K84" i="97"/>
  <c r="J84" i="97"/>
  <c r="I84" i="97"/>
  <c r="H84" i="97"/>
  <c r="AN83" i="97"/>
  <c r="AM83" i="97"/>
  <c r="AL83" i="97"/>
  <c r="AK83" i="97"/>
  <c r="AJ83" i="97"/>
  <c r="AI83" i="97"/>
  <c r="AG83" i="97"/>
  <c r="AF83" i="97"/>
  <c r="AE83" i="97"/>
  <c r="AC83" i="97"/>
  <c r="AB83" i="97"/>
  <c r="AA83" i="97"/>
  <c r="Z83" i="97"/>
  <c r="Y83" i="97"/>
  <c r="X83" i="97"/>
  <c r="P83" i="97"/>
  <c r="O83" i="97"/>
  <c r="N83" i="97"/>
  <c r="M83" i="97"/>
  <c r="L83" i="97"/>
  <c r="K83" i="97"/>
  <c r="J83" i="97"/>
  <c r="I83" i="97"/>
  <c r="H83" i="97"/>
  <c r="AN82" i="97"/>
  <c r="AM82" i="97"/>
  <c r="AL82" i="97"/>
  <c r="AK82" i="97"/>
  <c r="AJ82" i="97"/>
  <c r="AI82" i="97"/>
  <c r="AG82" i="97"/>
  <c r="AF82" i="97"/>
  <c r="AE82" i="97"/>
  <c r="AC82" i="97"/>
  <c r="AB82" i="97"/>
  <c r="AA82" i="97"/>
  <c r="Z82" i="97"/>
  <c r="Y82" i="97"/>
  <c r="X82" i="97"/>
  <c r="P82" i="97"/>
  <c r="O82" i="97"/>
  <c r="N82" i="97"/>
  <c r="M82" i="97"/>
  <c r="L82" i="97"/>
  <c r="K82" i="97"/>
  <c r="J82" i="97"/>
  <c r="I82" i="97"/>
  <c r="H82" i="97"/>
  <c r="AN81" i="97"/>
  <c r="AM81" i="97"/>
  <c r="AL81" i="97"/>
  <c r="AK81" i="97"/>
  <c r="AJ81" i="97"/>
  <c r="AI81" i="97"/>
  <c r="AG81" i="97"/>
  <c r="AF81" i="97"/>
  <c r="AE81" i="97"/>
  <c r="AC81" i="97"/>
  <c r="AB81" i="97"/>
  <c r="AA81" i="97"/>
  <c r="Z81" i="97"/>
  <c r="Y81" i="97"/>
  <c r="X81" i="97"/>
  <c r="P81" i="97"/>
  <c r="O81" i="97"/>
  <c r="N81" i="97"/>
  <c r="M81" i="97"/>
  <c r="L81" i="97"/>
  <c r="K81" i="97"/>
  <c r="J81" i="97"/>
  <c r="I81" i="97"/>
  <c r="H81" i="97"/>
  <c r="AN80" i="97"/>
  <c r="AM80" i="97"/>
  <c r="AL80" i="97"/>
  <c r="AK80" i="97"/>
  <c r="AJ80" i="97"/>
  <c r="AI80" i="97"/>
  <c r="AC80" i="97"/>
  <c r="AB80" i="97"/>
  <c r="AA80" i="97"/>
  <c r="Z80" i="97"/>
  <c r="Y80" i="97"/>
  <c r="X80" i="97"/>
  <c r="M80" i="97"/>
  <c r="L80" i="97"/>
  <c r="K80" i="97"/>
  <c r="J80" i="97"/>
  <c r="I80" i="97"/>
  <c r="H80" i="97"/>
  <c r="AN79" i="97"/>
  <c r="AQ79" i="97" s="1"/>
  <c r="AM79" i="97"/>
  <c r="AP79" i="97" s="1"/>
  <c r="AL79" i="97"/>
  <c r="AO79" i="97" s="1"/>
  <c r="AC79" i="97"/>
  <c r="AB79" i="97"/>
  <c r="AA79" i="97"/>
  <c r="Z79" i="97"/>
  <c r="Y79" i="97"/>
  <c r="X79" i="97"/>
  <c r="M79" i="97"/>
  <c r="L79" i="97"/>
  <c r="K79" i="97"/>
  <c r="J79" i="97"/>
  <c r="I79" i="97"/>
  <c r="H79" i="97"/>
  <c r="AN78" i="97"/>
  <c r="AM78" i="97"/>
  <c r="AL78" i="97"/>
  <c r="AK78" i="97"/>
  <c r="AJ78" i="97"/>
  <c r="AI78" i="97"/>
  <c r="AG78" i="97"/>
  <c r="AF78" i="97"/>
  <c r="AE78" i="97"/>
  <c r="AC78" i="97"/>
  <c r="AB78" i="97"/>
  <c r="AA78" i="97"/>
  <c r="Z78" i="97"/>
  <c r="Y78" i="97"/>
  <c r="X78" i="97"/>
  <c r="P78" i="97"/>
  <c r="O78" i="97"/>
  <c r="N78" i="97"/>
  <c r="M78" i="97"/>
  <c r="L78" i="97"/>
  <c r="K78" i="97"/>
  <c r="J78" i="97"/>
  <c r="I78" i="97"/>
  <c r="H78" i="97"/>
  <c r="AN77" i="97"/>
  <c r="AM77" i="97"/>
  <c r="AL77" i="97"/>
  <c r="AK77" i="97"/>
  <c r="AJ77" i="97"/>
  <c r="AI77" i="97"/>
  <c r="AG77" i="97"/>
  <c r="AF77" i="97"/>
  <c r="AE77" i="97"/>
  <c r="AC77" i="97"/>
  <c r="AB77" i="97"/>
  <c r="AA77" i="97"/>
  <c r="Z77" i="97"/>
  <c r="Y77" i="97"/>
  <c r="X77" i="97"/>
  <c r="P77" i="97"/>
  <c r="O77" i="97"/>
  <c r="N77" i="97"/>
  <c r="M77" i="97"/>
  <c r="L77" i="97"/>
  <c r="K77" i="97"/>
  <c r="J77" i="97"/>
  <c r="I77" i="97"/>
  <c r="H77" i="97"/>
  <c r="AN76" i="97"/>
  <c r="AM76" i="97"/>
  <c r="AL76" i="97"/>
  <c r="AK76" i="97"/>
  <c r="AJ76" i="97"/>
  <c r="AI76" i="97"/>
  <c r="AG76" i="97"/>
  <c r="AF76" i="97"/>
  <c r="AE76" i="97"/>
  <c r="AC76" i="97"/>
  <c r="AB76" i="97"/>
  <c r="AA76" i="97"/>
  <c r="Z76" i="97"/>
  <c r="Y76" i="97"/>
  <c r="X76" i="97"/>
  <c r="P76" i="97"/>
  <c r="O76" i="97"/>
  <c r="N76" i="97"/>
  <c r="M76" i="97"/>
  <c r="L76" i="97"/>
  <c r="K76" i="97"/>
  <c r="J76" i="97"/>
  <c r="I76" i="97"/>
  <c r="H76" i="97"/>
  <c r="AN75" i="97"/>
  <c r="AM75" i="97"/>
  <c r="AL75" i="97"/>
  <c r="AK75" i="97"/>
  <c r="AJ75" i="97"/>
  <c r="AI75" i="97"/>
  <c r="AG75" i="97"/>
  <c r="AF75" i="97"/>
  <c r="AE75" i="97"/>
  <c r="AC75" i="97"/>
  <c r="AB75" i="97"/>
  <c r="AA75" i="97"/>
  <c r="Z75" i="97"/>
  <c r="Y75" i="97"/>
  <c r="X75" i="97"/>
  <c r="P75" i="97"/>
  <c r="O75" i="97"/>
  <c r="N75" i="97"/>
  <c r="M75" i="97"/>
  <c r="L75" i="97"/>
  <c r="K75" i="97"/>
  <c r="J75" i="97"/>
  <c r="I75" i="97"/>
  <c r="H75" i="97"/>
  <c r="AC74" i="97"/>
  <c r="AB74" i="97"/>
  <c r="AA74" i="97"/>
  <c r="Z74" i="97"/>
  <c r="Y74" i="97"/>
  <c r="X74" i="97"/>
  <c r="P74" i="97"/>
  <c r="O74" i="97"/>
  <c r="N74" i="97"/>
  <c r="M74" i="97"/>
  <c r="L74" i="97"/>
  <c r="K74" i="97"/>
  <c r="J74" i="97"/>
  <c r="I74" i="97"/>
  <c r="H74" i="97"/>
  <c r="AC73" i="97"/>
  <c r="AB73" i="97"/>
  <c r="AA73" i="97"/>
  <c r="Z73" i="97"/>
  <c r="Y73" i="97"/>
  <c r="X73" i="97"/>
  <c r="P73" i="97"/>
  <c r="O73" i="97"/>
  <c r="N73" i="97"/>
  <c r="M73" i="97"/>
  <c r="L73" i="97"/>
  <c r="K73" i="97"/>
  <c r="J73" i="97"/>
  <c r="I73" i="97"/>
  <c r="H73" i="97"/>
  <c r="AC72" i="97"/>
  <c r="AB72" i="97"/>
  <c r="AA72" i="97"/>
  <c r="Z72" i="97"/>
  <c r="Y72" i="97"/>
  <c r="X72" i="97"/>
  <c r="P72" i="97"/>
  <c r="O72" i="97"/>
  <c r="N72" i="97"/>
  <c r="M72" i="97"/>
  <c r="L72" i="97"/>
  <c r="K72" i="97"/>
  <c r="J72" i="97"/>
  <c r="I72" i="97"/>
  <c r="H72" i="97"/>
  <c r="AN71" i="97"/>
  <c r="AM71" i="97"/>
  <c r="AL71" i="97"/>
  <c r="AK71" i="97"/>
  <c r="AJ71" i="97"/>
  <c r="AI71" i="97"/>
  <c r="AG71" i="97"/>
  <c r="AF71" i="97"/>
  <c r="AE71" i="97"/>
  <c r="AC71" i="97"/>
  <c r="AB71" i="97"/>
  <c r="AA71" i="97"/>
  <c r="Z71" i="97"/>
  <c r="Y71" i="97"/>
  <c r="X71" i="97"/>
  <c r="P71" i="97"/>
  <c r="O71" i="97"/>
  <c r="N71" i="97"/>
  <c r="M71" i="97"/>
  <c r="L71" i="97"/>
  <c r="K71" i="97"/>
  <c r="J71" i="97"/>
  <c r="I71" i="97"/>
  <c r="H71" i="97"/>
  <c r="AN70" i="97"/>
  <c r="AM70" i="97"/>
  <c r="AL70" i="97"/>
  <c r="AK70" i="97"/>
  <c r="AJ70" i="97"/>
  <c r="AI70" i="97"/>
  <c r="AG70" i="97"/>
  <c r="AF70" i="97"/>
  <c r="AE70" i="97"/>
  <c r="AC70" i="97"/>
  <c r="AB70" i="97"/>
  <c r="AA70" i="97"/>
  <c r="Z70" i="97"/>
  <c r="Y70" i="97"/>
  <c r="X70" i="97"/>
  <c r="P70" i="97"/>
  <c r="O70" i="97"/>
  <c r="N70" i="97"/>
  <c r="M70" i="97"/>
  <c r="L70" i="97"/>
  <c r="K70" i="97"/>
  <c r="J70" i="97"/>
  <c r="I70" i="97"/>
  <c r="H70" i="97"/>
  <c r="AN69" i="97"/>
  <c r="AM69" i="97"/>
  <c r="AL69" i="97"/>
  <c r="AK69" i="97"/>
  <c r="AJ69" i="97"/>
  <c r="AI69" i="97"/>
  <c r="AG69" i="97"/>
  <c r="AF69" i="97"/>
  <c r="AE69" i="97"/>
  <c r="AC69" i="97"/>
  <c r="AB69" i="97"/>
  <c r="AA69" i="97"/>
  <c r="Z69" i="97"/>
  <c r="Y69" i="97"/>
  <c r="X69" i="97"/>
  <c r="P69" i="97"/>
  <c r="O69" i="97"/>
  <c r="N69" i="97"/>
  <c r="M69" i="97"/>
  <c r="L69" i="97"/>
  <c r="K69" i="97"/>
  <c r="J69" i="97"/>
  <c r="I69" i="97"/>
  <c r="H69" i="97"/>
  <c r="AN63" i="97"/>
  <c r="AM63" i="97"/>
  <c r="AL63" i="97"/>
  <c r="AK63" i="97"/>
  <c r="AJ63" i="97"/>
  <c r="AI63" i="97"/>
  <c r="AG63" i="97"/>
  <c r="AF63" i="97"/>
  <c r="AE63" i="97"/>
  <c r="P63" i="97"/>
  <c r="O63" i="97"/>
  <c r="N63" i="97"/>
  <c r="W62" i="97"/>
  <c r="V62" i="97"/>
  <c r="U62" i="97"/>
  <c r="AA62" i="97" s="1"/>
  <c r="T62" i="97"/>
  <c r="S62" i="97"/>
  <c r="R62" i="97"/>
  <c r="X62" i="97" s="1"/>
  <c r="G62" i="97"/>
  <c r="F62" i="97"/>
  <c r="L62" i="97" s="1"/>
  <c r="E62" i="97"/>
  <c r="K62" i="97" s="1"/>
  <c r="D62" i="97"/>
  <c r="J62" i="97" s="1"/>
  <c r="C62" i="97"/>
  <c r="I62" i="97" s="1"/>
  <c r="B62" i="97"/>
  <c r="H62" i="97" s="1"/>
  <c r="AN61" i="97"/>
  <c r="AM61" i="97"/>
  <c r="AL61" i="97"/>
  <c r="AK61" i="97"/>
  <c r="AJ61" i="97"/>
  <c r="AI61" i="97"/>
  <c r="AG61" i="97"/>
  <c r="AF61" i="97"/>
  <c r="AE61" i="97"/>
  <c r="AC61" i="97"/>
  <c r="AB61" i="97"/>
  <c r="AA61" i="97"/>
  <c r="Z61" i="97"/>
  <c r="Y61" i="97"/>
  <c r="X61" i="97"/>
  <c r="P61" i="97"/>
  <c r="O61" i="97"/>
  <c r="N61" i="97"/>
  <c r="M61" i="97"/>
  <c r="L61" i="97"/>
  <c r="K61" i="97"/>
  <c r="J61" i="97"/>
  <c r="I61" i="97"/>
  <c r="AN60" i="97"/>
  <c r="AM60" i="97"/>
  <c r="AL60" i="97"/>
  <c r="AK60" i="97"/>
  <c r="AJ60" i="97"/>
  <c r="AI60" i="97"/>
  <c r="AG60" i="97"/>
  <c r="AF60" i="97"/>
  <c r="AE60" i="97"/>
  <c r="AC60" i="97"/>
  <c r="AB60" i="97"/>
  <c r="AA60" i="97"/>
  <c r="Z60" i="97"/>
  <c r="Y60" i="97"/>
  <c r="X60" i="97"/>
  <c r="P60" i="97"/>
  <c r="O60" i="97"/>
  <c r="N60" i="97"/>
  <c r="M60" i="97"/>
  <c r="L60" i="97"/>
  <c r="K60" i="97"/>
  <c r="J60" i="97"/>
  <c r="I60" i="97"/>
  <c r="AN59" i="97"/>
  <c r="AM59" i="97"/>
  <c r="AL59" i="97"/>
  <c r="AK59" i="97"/>
  <c r="AJ59" i="97"/>
  <c r="AI59" i="97"/>
  <c r="AG59" i="97"/>
  <c r="AF59" i="97"/>
  <c r="AE59" i="97"/>
  <c r="AC59" i="97"/>
  <c r="AB59" i="97"/>
  <c r="AA59" i="97"/>
  <c r="Z59" i="97"/>
  <c r="Y59" i="97"/>
  <c r="X59" i="97"/>
  <c r="P59" i="97"/>
  <c r="O59" i="97"/>
  <c r="N59" i="97"/>
  <c r="M59" i="97"/>
  <c r="L59" i="97"/>
  <c r="K59" i="97"/>
  <c r="J59" i="97"/>
  <c r="I59" i="97"/>
  <c r="AN58" i="97"/>
  <c r="AM58" i="97"/>
  <c r="AL58" i="97"/>
  <c r="AK58" i="97"/>
  <c r="AJ58" i="97"/>
  <c r="AI58" i="97"/>
  <c r="AG58" i="97"/>
  <c r="AF58" i="97"/>
  <c r="AE58" i="97"/>
  <c r="AC58" i="97"/>
  <c r="AB58" i="97"/>
  <c r="AA58" i="97"/>
  <c r="Z58" i="97"/>
  <c r="Y58" i="97"/>
  <c r="X58" i="97"/>
  <c r="P58" i="97"/>
  <c r="O58" i="97"/>
  <c r="N58" i="97"/>
  <c r="M58" i="97"/>
  <c r="L58" i="97"/>
  <c r="K58" i="97"/>
  <c r="J58" i="97"/>
  <c r="I58" i="97"/>
  <c r="AN57" i="97"/>
  <c r="AM57" i="97"/>
  <c r="AL57" i="97"/>
  <c r="AK57" i="97"/>
  <c r="AJ57" i="97"/>
  <c r="AI57" i="97"/>
  <c r="AG57" i="97"/>
  <c r="AF57" i="97"/>
  <c r="AE57" i="97"/>
  <c r="AC57" i="97"/>
  <c r="AB57" i="97"/>
  <c r="AA57" i="97"/>
  <c r="Z57" i="97"/>
  <c r="Y57" i="97"/>
  <c r="X57" i="97"/>
  <c r="P57" i="97"/>
  <c r="O57" i="97"/>
  <c r="N57" i="97"/>
  <c r="M57" i="97"/>
  <c r="L57" i="97"/>
  <c r="K57" i="97"/>
  <c r="J57" i="97"/>
  <c r="I57" i="97"/>
  <c r="AN56" i="97"/>
  <c r="AM56" i="97"/>
  <c r="AL56" i="97"/>
  <c r="AK56" i="97"/>
  <c r="AJ56" i="97"/>
  <c r="AI56" i="97"/>
  <c r="AG56" i="97"/>
  <c r="AF56" i="97"/>
  <c r="AE56" i="97"/>
  <c r="AC56" i="97"/>
  <c r="AB56" i="97"/>
  <c r="AA56" i="97"/>
  <c r="Z56" i="97"/>
  <c r="Y56" i="97"/>
  <c r="X56" i="97"/>
  <c r="P56" i="97"/>
  <c r="O56" i="97"/>
  <c r="N56" i="97"/>
  <c r="M56" i="97"/>
  <c r="L56" i="97"/>
  <c r="K56" i="97"/>
  <c r="J56" i="97"/>
  <c r="I56" i="97"/>
  <c r="AN55" i="97"/>
  <c r="AM55" i="97"/>
  <c r="AL55" i="97"/>
  <c r="AK55" i="97"/>
  <c r="AJ55" i="97"/>
  <c r="AI55" i="97"/>
  <c r="AG55" i="97"/>
  <c r="AF55" i="97"/>
  <c r="AE55" i="97"/>
  <c r="AC55" i="97"/>
  <c r="AB55" i="97"/>
  <c r="AA55" i="97"/>
  <c r="Z55" i="97"/>
  <c r="Y55" i="97"/>
  <c r="X55" i="97"/>
  <c r="P55" i="97"/>
  <c r="O55" i="97"/>
  <c r="N55" i="97"/>
  <c r="M55" i="97"/>
  <c r="L55" i="97"/>
  <c r="K55" i="97"/>
  <c r="J55" i="97"/>
  <c r="I55" i="97"/>
  <c r="AN54" i="97"/>
  <c r="AM54" i="97"/>
  <c r="AL54" i="97"/>
  <c r="AK54" i="97"/>
  <c r="AJ54" i="97"/>
  <c r="AI54" i="97"/>
  <c r="AG54" i="97"/>
  <c r="AF54" i="97"/>
  <c r="AE54" i="97"/>
  <c r="AC54" i="97"/>
  <c r="AB54" i="97"/>
  <c r="AA54" i="97"/>
  <c r="Z54" i="97"/>
  <c r="Y54" i="97"/>
  <c r="X54" i="97"/>
  <c r="P54" i="97"/>
  <c r="O54" i="97"/>
  <c r="N54" i="97"/>
  <c r="M54" i="97"/>
  <c r="L54" i="97"/>
  <c r="K54" i="97"/>
  <c r="J54" i="97"/>
  <c r="I54" i="97"/>
  <c r="AN53" i="97"/>
  <c r="AM53" i="97"/>
  <c r="AL53" i="97"/>
  <c r="AK53" i="97"/>
  <c r="AJ53" i="97"/>
  <c r="AI53" i="97"/>
  <c r="AG53" i="97"/>
  <c r="AF53" i="97"/>
  <c r="AE53" i="97"/>
  <c r="AC53" i="97"/>
  <c r="AB53" i="97"/>
  <c r="AA53" i="97"/>
  <c r="Z53" i="97"/>
  <c r="Y53" i="97"/>
  <c r="X53" i="97"/>
  <c r="P53" i="97"/>
  <c r="O53" i="97"/>
  <c r="N53" i="97"/>
  <c r="M53" i="97"/>
  <c r="L53" i="97"/>
  <c r="K53" i="97"/>
  <c r="J53" i="97"/>
  <c r="I53" i="97"/>
  <c r="AN52" i="97"/>
  <c r="AM52" i="97"/>
  <c r="AL52" i="97"/>
  <c r="AK52" i="97"/>
  <c r="AJ52" i="97"/>
  <c r="AI52" i="97"/>
  <c r="AG52" i="97"/>
  <c r="AF52" i="97"/>
  <c r="AE52" i="97"/>
  <c r="AC52" i="97"/>
  <c r="AB52" i="97"/>
  <c r="AA52" i="97"/>
  <c r="Z52" i="97"/>
  <c r="Y52" i="97"/>
  <c r="X52" i="97"/>
  <c r="P52" i="97"/>
  <c r="O52" i="97"/>
  <c r="N52" i="97"/>
  <c r="M52" i="97"/>
  <c r="L52" i="97"/>
  <c r="K52" i="97"/>
  <c r="J52" i="97"/>
  <c r="I52" i="97"/>
  <c r="AN51" i="97"/>
  <c r="AM51" i="97"/>
  <c r="AL51" i="97"/>
  <c r="AK51" i="97"/>
  <c r="AJ51" i="97"/>
  <c r="AI51" i="97"/>
  <c r="AG51" i="97"/>
  <c r="AF51" i="97"/>
  <c r="AE51" i="97"/>
  <c r="AC51" i="97"/>
  <c r="AB51" i="97"/>
  <c r="AA51" i="97"/>
  <c r="Z51" i="97"/>
  <c r="Y51" i="97"/>
  <c r="X51" i="97"/>
  <c r="P51" i="97"/>
  <c r="O51" i="97"/>
  <c r="N51" i="97"/>
  <c r="M51" i="97"/>
  <c r="L51" i="97"/>
  <c r="K51" i="97"/>
  <c r="J51" i="97"/>
  <c r="I51" i="97"/>
  <c r="AN50" i="97"/>
  <c r="AM50" i="97"/>
  <c r="AL50" i="97"/>
  <c r="AK50" i="97"/>
  <c r="AJ50" i="97"/>
  <c r="AI50" i="97"/>
  <c r="AG50" i="97"/>
  <c r="AF50" i="97"/>
  <c r="AE50" i="97"/>
  <c r="AC50" i="97"/>
  <c r="AB50" i="97"/>
  <c r="AA50" i="97"/>
  <c r="Z50" i="97"/>
  <c r="Y50" i="97"/>
  <c r="X50" i="97"/>
  <c r="P50" i="97"/>
  <c r="O50" i="97"/>
  <c r="N50" i="97"/>
  <c r="M50" i="97"/>
  <c r="L50" i="97"/>
  <c r="K50" i="97"/>
  <c r="J50" i="97"/>
  <c r="I50" i="97"/>
  <c r="AN49" i="97"/>
  <c r="AM49" i="97"/>
  <c r="AL49" i="97"/>
  <c r="AK49" i="97"/>
  <c r="AJ49" i="97"/>
  <c r="AI49" i="97"/>
  <c r="AG49" i="97"/>
  <c r="AF49" i="97"/>
  <c r="AE49" i="97"/>
  <c r="AC49" i="97"/>
  <c r="AB49" i="97"/>
  <c r="AA49" i="97"/>
  <c r="Z49" i="97"/>
  <c r="Y49" i="97"/>
  <c r="X49" i="97"/>
  <c r="P49" i="97"/>
  <c r="O49" i="97"/>
  <c r="N49" i="97"/>
  <c r="M49" i="97"/>
  <c r="L49" i="97"/>
  <c r="K49" i="97"/>
  <c r="J49" i="97"/>
  <c r="I49" i="97"/>
  <c r="AN48" i="97"/>
  <c r="AM48" i="97"/>
  <c r="AL48" i="97"/>
  <c r="AK48" i="97"/>
  <c r="AJ48" i="97"/>
  <c r="AI48" i="97"/>
  <c r="AG48" i="97"/>
  <c r="AF48" i="97"/>
  <c r="AE48" i="97"/>
  <c r="AC48" i="97"/>
  <c r="AB48" i="97"/>
  <c r="AA48" i="97"/>
  <c r="Z48" i="97"/>
  <c r="Y48" i="97"/>
  <c r="X48" i="97"/>
  <c r="P48" i="97"/>
  <c r="O48" i="97"/>
  <c r="N48" i="97"/>
  <c r="M48" i="97"/>
  <c r="L48" i="97"/>
  <c r="K48" i="97"/>
  <c r="J48" i="97"/>
  <c r="I48" i="97"/>
  <c r="AN47" i="97"/>
  <c r="AM47" i="97"/>
  <c r="AL47" i="97"/>
  <c r="AK47" i="97"/>
  <c r="AJ47" i="97"/>
  <c r="AI47" i="97"/>
  <c r="AG47" i="97"/>
  <c r="AF47" i="97"/>
  <c r="AE47" i="97"/>
  <c r="AC47" i="97"/>
  <c r="AB47" i="97"/>
  <c r="AA47" i="97"/>
  <c r="Z47" i="97"/>
  <c r="Y47" i="97"/>
  <c r="X47" i="97"/>
  <c r="P47" i="97"/>
  <c r="O47" i="97"/>
  <c r="N47" i="97"/>
  <c r="M47" i="97"/>
  <c r="L47" i="97"/>
  <c r="K47" i="97"/>
  <c r="J47" i="97"/>
  <c r="I47" i="97"/>
  <c r="AN46" i="97"/>
  <c r="AM46" i="97"/>
  <c r="AL46" i="97"/>
  <c r="AK46" i="97"/>
  <c r="AJ46" i="97"/>
  <c r="AI46" i="97"/>
  <c r="AG46" i="97"/>
  <c r="AF46" i="97"/>
  <c r="AE46" i="97"/>
  <c r="AC46" i="97"/>
  <c r="AB46" i="97"/>
  <c r="AA46" i="97"/>
  <c r="Z46" i="97"/>
  <c r="Y46" i="97"/>
  <c r="X46" i="97"/>
  <c r="P46" i="97"/>
  <c r="O46" i="97"/>
  <c r="N46" i="97"/>
  <c r="M46" i="97"/>
  <c r="L46" i="97"/>
  <c r="K46" i="97"/>
  <c r="J46" i="97"/>
  <c r="I46" i="97"/>
  <c r="AN45" i="97"/>
  <c r="AM45" i="97"/>
  <c r="AL45" i="97"/>
  <c r="AK45" i="97"/>
  <c r="AJ45" i="97"/>
  <c r="AI45" i="97"/>
  <c r="AG45" i="97"/>
  <c r="AF45" i="97"/>
  <c r="AE45" i="97"/>
  <c r="AC45" i="97"/>
  <c r="AB45" i="97"/>
  <c r="AA45" i="97"/>
  <c r="Z45" i="97"/>
  <c r="Y45" i="97"/>
  <c r="X45" i="97"/>
  <c r="P45" i="97"/>
  <c r="O45" i="97"/>
  <c r="N45" i="97"/>
  <c r="M45" i="97"/>
  <c r="L45" i="97"/>
  <c r="K45" i="97"/>
  <c r="J45" i="97"/>
  <c r="I45" i="97"/>
  <c r="AN44" i="97"/>
  <c r="AM44" i="97"/>
  <c r="AL44" i="97"/>
  <c r="AK44" i="97"/>
  <c r="AJ44" i="97"/>
  <c r="AI44" i="97"/>
  <c r="AG44" i="97"/>
  <c r="AF44" i="97"/>
  <c r="AE44" i="97"/>
  <c r="AC44" i="97"/>
  <c r="AB44" i="97"/>
  <c r="AA44" i="97"/>
  <c r="Z44" i="97"/>
  <c r="Y44" i="97"/>
  <c r="X44" i="97"/>
  <c r="P44" i="97"/>
  <c r="O44" i="97"/>
  <c r="N44" i="97"/>
  <c r="M44" i="97"/>
  <c r="L44" i="97"/>
  <c r="K44" i="97"/>
  <c r="J44" i="97"/>
  <c r="I44" i="97"/>
  <c r="AN43" i="97"/>
  <c r="AM43" i="97"/>
  <c r="AL43" i="97"/>
  <c r="AK43" i="97"/>
  <c r="AJ43" i="97"/>
  <c r="AI43" i="97"/>
  <c r="AG43" i="97"/>
  <c r="AF43" i="97"/>
  <c r="AE43" i="97"/>
  <c r="AC43" i="97"/>
  <c r="AB43" i="97"/>
  <c r="AA43" i="97"/>
  <c r="Z43" i="97"/>
  <c r="Y43" i="97"/>
  <c r="X43" i="97"/>
  <c r="P43" i="97"/>
  <c r="O43" i="97"/>
  <c r="N43" i="97"/>
  <c r="M43" i="97"/>
  <c r="L43" i="97"/>
  <c r="K43" i="97"/>
  <c r="J43" i="97"/>
  <c r="I43" i="97"/>
  <c r="AN42" i="97"/>
  <c r="AM42" i="97"/>
  <c r="AL42" i="97"/>
  <c r="AK42" i="97"/>
  <c r="AJ42" i="97"/>
  <c r="AI42" i="97"/>
  <c r="AG42" i="97"/>
  <c r="AF42" i="97"/>
  <c r="AE42" i="97"/>
  <c r="AC42" i="97"/>
  <c r="AB42" i="97"/>
  <c r="AA42" i="97"/>
  <c r="Z42" i="97"/>
  <c r="Y42" i="97"/>
  <c r="X42" i="97"/>
  <c r="P42" i="97"/>
  <c r="O42" i="97"/>
  <c r="N42" i="97"/>
  <c r="M42" i="97"/>
  <c r="L42" i="97"/>
  <c r="K42" i="97"/>
  <c r="J42" i="97"/>
  <c r="I42" i="97"/>
  <c r="AN41" i="97"/>
  <c r="AM41" i="97"/>
  <c r="AL41" i="97"/>
  <c r="AK41" i="97"/>
  <c r="AJ41" i="97"/>
  <c r="AI41" i="97"/>
  <c r="AG41" i="97"/>
  <c r="AF41" i="97"/>
  <c r="AE41" i="97"/>
  <c r="AC41" i="97"/>
  <c r="AB41" i="97"/>
  <c r="AA41" i="97"/>
  <c r="Z41" i="97"/>
  <c r="Y41" i="97"/>
  <c r="X41" i="97"/>
  <c r="P41" i="97"/>
  <c r="O41" i="97"/>
  <c r="N41" i="97"/>
  <c r="M41" i="97"/>
  <c r="L41" i="97"/>
  <c r="K41" i="97"/>
  <c r="J41" i="97"/>
  <c r="I41" i="97"/>
  <c r="AN40" i="97"/>
  <c r="AM40" i="97"/>
  <c r="AL40" i="97"/>
  <c r="AK40" i="97"/>
  <c r="AJ40" i="97"/>
  <c r="AI40" i="97"/>
  <c r="AG40" i="97"/>
  <c r="AF40" i="97"/>
  <c r="AE40" i="97"/>
  <c r="AC40" i="97"/>
  <c r="AB40" i="97"/>
  <c r="AA40" i="97"/>
  <c r="Z40" i="97"/>
  <c r="Y40" i="97"/>
  <c r="X40" i="97"/>
  <c r="P40" i="97"/>
  <c r="O40" i="97"/>
  <c r="N40" i="97"/>
  <c r="M40" i="97"/>
  <c r="L40" i="97"/>
  <c r="K40" i="97"/>
  <c r="J40" i="97"/>
  <c r="I40" i="97"/>
  <c r="AN33" i="97"/>
  <c r="AM33" i="97"/>
  <c r="AL33" i="97"/>
  <c r="AK33" i="97"/>
  <c r="AJ33" i="97"/>
  <c r="AI33" i="97"/>
  <c r="AG33" i="97"/>
  <c r="AF33" i="97"/>
  <c r="AE33" i="97"/>
  <c r="P33" i="97"/>
  <c r="O33" i="97"/>
  <c r="N33" i="97"/>
  <c r="W32" i="97"/>
  <c r="AC32" i="97" s="1"/>
  <c r="V32" i="97"/>
  <c r="U32" i="97"/>
  <c r="AA32" i="97" s="1"/>
  <c r="T32" i="97"/>
  <c r="Z32" i="97" s="1"/>
  <c r="S32" i="97"/>
  <c r="Y32" i="97" s="1"/>
  <c r="R32" i="97"/>
  <c r="G32" i="97"/>
  <c r="F32" i="97"/>
  <c r="L32" i="97" s="1"/>
  <c r="E32" i="97"/>
  <c r="D32" i="97"/>
  <c r="C32" i="97"/>
  <c r="I32" i="97" s="1"/>
  <c r="B32" i="97"/>
  <c r="H32" i="97" s="1"/>
  <c r="AN31" i="97"/>
  <c r="AM31" i="97"/>
  <c r="AL31" i="97"/>
  <c r="AK31" i="97"/>
  <c r="AJ31" i="97"/>
  <c r="AI31" i="97"/>
  <c r="AG31" i="97"/>
  <c r="AF31" i="97"/>
  <c r="AE31" i="97"/>
  <c r="AC31" i="97"/>
  <c r="AB31" i="97"/>
  <c r="AA31" i="97"/>
  <c r="Z31" i="97"/>
  <c r="Y31" i="97"/>
  <c r="X31" i="97"/>
  <c r="P31" i="97"/>
  <c r="O31" i="97"/>
  <c r="N31" i="97"/>
  <c r="M31" i="97"/>
  <c r="L31" i="97"/>
  <c r="K31" i="97"/>
  <c r="J31" i="97"/>
  <c r="I31" i="97"/>
  <c r="H31" i="97"/>
  <c r="AN30" i="97"/>
  <c r="AM30" i="97"/>
  <c r="AL30" i="97"/>
  <c r="AK30" i="97"/>
  <c r="AJ30" i="97"/>
  <c r="AI30" i="97"/>
  <c r="AG30" i="97"/>
  <c r="AF30" i="97"/>
  <c r="AE30" i="97"/>
  <c r="AC30" i="97"/>
  <c r="AB30" i="97"/>
  <c r="AA30" i="97"/>
  <c r="Z30" i="97"/>
  <c r="Y30" i="97"/>
  <c r="X30" i="97"/>
  <c r="P30" i="97"/>
  <c r="O30" i="97"/>
  <c r="N30" i="97"/>
  <c r="M30" i="97"/>
  <c r="L30" i="97"/>
  <c r="K30" i="97"/>
  <c r="J30" i="97"/>
  <c r="I30" i="97"/>
  <c r="H30" i="97"/>
  <c r="AN29" i="97"/>
  <c r="AQ29" i="97" s="1"/>
  <c r="AM29" i="97"/>
  <c r="AP29" i="97" s="1"/>
  <c r="AL29" i="97"/>
  <c r="AO29" i="97" s="1"/>
  <c r="AC29" i="97"/>
  <c r="AB29" i="97"/>
  <c r="AA29" i="97"/>
  <c r="Z29" i="97"/>
  <c r="Y29" i="97"/>
  <c r="X29" i="97"/>
  <c r="P29" i="97"/>
  <c r="O29" i="97"/>
  <c r="N29" i="97"/>
  <c r="M29" i="97"/>
  <c r="L29" i="97"/>
  <c r="K29" i="97"/>
  <c r="J29" i="97"/>
  <c r="I29" i="97"/>
  <c r="H29" i="97"/>
  <c r="AN28" i="97"/>
  <c r="AQ28" i="97" s="1"/>
  <c r="AM28" i="97"/>
  <c r="AP28" i="97" s="1"/>
  <c r="AL28" i="97"/>
  <c r="AO28" i="97" s="1"/>
  <c r="AC28" i="97"/>
  <c r="AB28" i="97"/>
  <c r="AA28" i="97"/>
  <c r="Z28" i="97"/>
  <c r="Y28" i="97"/>
  <c r="X28" i="97"/>
  <c r="M28" i="97"/>
  <c r="L28" i="97"/>
  <c r="K28" i="97"/>
  <c r="J28" i="97"/>
  <c r="I28" i="97"/>
  <c r="H28" i="97"/>
  <c r="AN27" i="97"/>
  <c r="AM27" i="97"/>
  <c r="AL27" i="97"/>
  <c r="AK27" i="97"/>
  <c r="AJ27" i="97"/>
  <c r="AI27" i="97"/>
  <c r="AG27" i="97"/>
  <c r="AF27" i="97"/>
  <c r="AE27" i="97"/>
  <c r="AC27" i="97"/>
  <c r="AB27" i="97"/>
  <c r="AA27" i="97"/>
  <c r="Z27" i="97"/>
  <c r="Y27" i="97"/>
  <c r="X27" i="97"/>
  <c r="P27" i="97"/>
  <c r="O27" i="97"/>
  <c r="N27" i="97"/>
  <c r="M27" i="97"/>
  <c r="L27" i="97"/>
  <c r="K27" i="97"/>
  <c r="J27" i="97"/>
  <c r="I27" i="97"/>
  <c r="H27" i="97"/>
  <c r="AN26" i="97"/>
  <c r="AM26" i="97"/>
  <c r="AL26" i="97"/>
  <c r="AK26" i="97"/>
  <c r="AJ26" i="97"/>
  <c r="AI26" i="97"/>
  <c r="AG26" i="97"/>
  <c r="AF26" i="97"/>
  <c r="AE26" i="97"/>
  <c r="AC26" i="97"/>
  <c r="AB26" i="97"/>
  <c r="AA26" i="97"/>
  <c r="Z26" i="97"/>
  <c r="Y26" i="97"/>
  <c r="X26" i="97"/>
  <c r="P26" i="97"/>
  <c r="O26" i="97"/>
  <c r="N26" i="97"/>
  <c r="M26" i="97"/>
  <c r="L26" i="97"/>
  <c r="K26" i="97"/>
  <c r="J26" i="97"/>
  <c r="I26" i="97"/>
  <c r="H26" i="97"/>
  <c r="AN25" i="97"/>
  <c r="AM25" i="97"/>
  <c r="AL25" i="97"/>
  <c r="AK25" i="97"/>
  <c r="AJ25" i="97"/>
  <c r="AI25" i="97"/>
  <c r="AG25" i="97"/>
  <c r="AF25" i="97"/>
  <c r="AE25" i="97"/>
  <c r="AC25" i="97"/>
  <c r="AB25" i="97"/>
  <c r="AA25" i="97"/>
  <c r="Z25" i="97"/>
  <c r="Y25" i="97"/>
  <c r="X25" i="97"/>
  <c r="P25" i="97"/>
  <c r="O25" i="97"/>
  <c r="N25" i="97"/>
  <c r="M25" i="97"/>
  <c r="L25" i="97"/>
  <c r="K25" i="97"/>
  <c r="J25" i="97"/>
  <c r="I25" i="97"/>
  <c r="H25" i="97"/>
  <c r="AN24" i="97"/>
  <c r="AM24" i="97"/>
  <c r="AL24" i="97"/>
  <c r="AK24" i="97"/>
  <c r="AJ24" i="97"/>
  <c r="AI24" i="97"/>
  <c r="AG24" i="97"/>
  <c r="AF24" i="97"/>
  <c r="AE24" i="97"/>
  <c r="AC24" i="97"/>
  <c r="AB24" i="97"/>
  <c r="AA24" i="97"/>
  <c r="Z24" i="97"/>
  <c r="Y24" i="97"/>
  <c r="X24" i="97"/>
  <c r="P24" i="97"/>
  <c r="O24" i="97"/>
  <c r="N24" i="97"/>
  <c r="M24" i="97"/>
  <c r="L24" i="97"/>
  <c r="K24" i="97"/>
  <c r="J24" i="97"/>
  <c r="I24" i="97"/>
  <c r="H24" i="97"/>
  <c r="AN23" i="97"/>
  <c r="AM23" i="97"/>
  <c r="AL23" i="97"/>
  <c r="AK23" i="97"/>
  <c r="AJ23" i="97"/>
  <c r="AI23" i="97"/>
  <c r="AG23" i="97"/>
  <c r="AF23" i="97"/>
  <c r="AE23" i="97"/>
  <c r="AC23" i="97"/>
  <c r="AB23" i="97"/>
  <c r="AA23" i="97"/>
  <c r="Z23" i="97"/>
  <c r="Y23" i="97"/>
  <c r="X23" i="97"/>
  <c r="P23" i="97"/>
  <c r="O23" i="97"/>
  <c r="N23" i="97"/>
  <c r="M23" i="97"/>
  <c r="L23" i="97"/>
  <c r="K23" i="97"/>
  <c r="J23" i="97"/>
  <c r="I23" i="97"/>
  <c r="H23" i="97"/>
  <c r="AN22" i="97"/>
  <c r="AM22" i="97"/>
  <c r="AL22" i="97"/>
  <c r="AK22" i="97"/>
  <c r="AJ22" i="97"/>
  <c r="AI22" i="97"/>
  <c r="AG22" i="97"/>
  <c r="AF22" i="97"/>
  <c r="AE22" i="97"/>
  <c r="AC22" i="97"/>
  <c r="AB22" i="97"/>
  <c r="AA22" i="97"/>
  <c r="Z22" i="97"/>
  <c r="Y22" i="97"/>
  <c r="X22" i="97"/>
  <c r="P22" i="97"/>
  <c r="O22" i="97"/>
  <c r="N22" i="97"/>
  <c r="M22" i="97"/>
  <c r="L22" i="97"/>
  <c r="K22" i="97"/>
  <c r="J22" i="97"/>
  <c r="I22" i="97"/>
  <c r="H22" i="97"/>
  <c r="AN21" i="97"/>
  <c r="AM21" i="97"/>
  <c r="AL21" i="97"/>
  <c r="AK21" i="97"/>
  <c r="AJ21" i="97"/>
  <c r="AI21" i="97"/>
  <c r="AG21" i="97"/>
  <c r="AF21" i="97"/>
  <c r="AE21" i="97"/>
  <c r="AC21" i="97"/>
  <c r="AB21" i="97"/>
  <c r="AA21" i="97"/>
  <c r="Z21" i="97"/>
  <c r="Y21" i="97"/>
  <c r="X21" i="97"/>
  <c r="P21" i="97"/>
  <c r="O21" i="97"/>
  <c r="N21" i="97"/>
  <c r="M21" i="97"/>
  <c r="L21" i="97"/>
  <c r="K21" i="97"/>
  <c r="J21" i="97"/>
  <c r="I21" i="97"/>
  <c r="H21" i="97"/>
  <c r="AN20" i="97"/>
  <c r="AM20" i="97"/>
  <c r="AL20" i="97"/>
  <c r="AK20" i="97"/>
  <c r="AJ20" i="97"/>
  <c r="AI20" i="97"/>
  <c r="AG20" i="97"/>
  <c r="AF20" i="97"/>
  <c r="AE20" i="97"/>
  <c r="AC20" i="97"/>
  <c r="AB20" i="97"/>
  <c r="AA20" i="97"/>
  <c r="Z20" i="97"/>
  <c r="Y20" i="97"/>
  <c r="X20" i="97"/>
  <c r="P20" i="97"/>
  <c r="O20" i="97"/>
  <c r="N20" i="97"/>
  <c r="M20" i="97"/>
  <c r="L20" i="97"/>
  <c r="K20" i="97"/>
  <c r="J20" i="97"/>
  <c r="I20" i="97"/>
  <c r="H20" i="97"/>
  <c r="AN19" i="97"/>
  <c r="AM19" i="97"/>
  <c r="AL19" i="97"/>
  <c r="AK19" i="97"/>
  <c r="AJ19" i="97"/>
  <c r="AI19" i="97"/>
  <c r="AG19" i="97"/>
  <c r="AF19" i="97"/>
  <c r="AE19" i="97"/>
  <c r="AC19" i="97"/>
  <c r="AB19" i="97"/>
  <c r="AA19" i="97"/>
  <c r="Z19" i="97"/>
  <c r="Y19" i="97"/>
  <c r="X19" i="97"/>
  <c r="P19" i="97"/>
  <c r="O19" i="97"/>
  <c r="N19" i="97"/>
  <c r="M19" i="97"/>
  <c r="L19" i="97"/>
  <c r="K19" i="97"/>
  <c r="J19" i="97"/>
  <c r="I19" i="97"/>
  <c r="H19" i="97"/>
  <c r="AN18" i="97"/>
  <c r="AM18" i="97"/>
  <c r="AL18" i="97"/>
  <c r="AK18" i="97"/>
  <c r="AJ18" i="97"/>
  <c r="AI18" i="97"/>
  <c r="AG18" i="97"/>
  <c r="AF18" i="97"/>
  <c r="AE18" i="97"/>
  <c r="AC18" i="97"/>
  <c r="AB18" i="97"/>
  <c r="AA18" i="97"/>
  <c r="Z18" i="97"/>
  <c r="Y18" i="97"/>
  <c r="X18" i="97"/>
  <c r="P18" i="97"/>
  <c r="O18" i="97"/>
  <c r="N18" i="97"/>
  <c r="M18" i="97"/>
  <c r="L18" i="97"/>
  <c r="K18" i="97"/>
  <c r="J18" i="97"/>
  <c r="I18" i="97"/>
  <c r="H18" i="97"/>
  <c r="AN17" i="97"/>
  <c r="AM17" i="97"/>
  <c r="AL17" i="97"/>
  <c r="AK17" i="97"/>
  <c r="AJ17" i="97"/>
  <c r="AI17" i="97"/>
  <c r="AG17" i="97"/>
  <c r="AF17" i="97"/>
  <c r="AE17" i="97"/>
  <c r="AC17" i="97"/>
  <c r="AB17" i="97"/>
  <c r="AA17" i="97"/>
  <c r="Z17" i="97"/>
  <c r="Y17" i="97"/>
  <c r="X17" i="97"/>
  <c r="P17" i="97"/>
  <c r="O17" i="97"/>
  <c r="N17" i="97"/>
  <c r="M17" i="97"/>
  <c r="L17" i="97"/>
  <c r="K17" i="97"/>
  <c r="J17" i="97"/>
  <c r="I17" i="97"/>
  <c r="H17" i="97"/>
  <c r="AN16" i="97"/>
  <c r="AM16" i="97"/>
  <c r="AL16" i="97"/>
  <c r="AK16" i="97"/>
  <c r="AJ16" i="97"/>
  <c r="AI16" i="97"/>
  <c r="AG16" i="97"/>
  <c r="AF16" i="97"/>
  <c r="AE16" i="97"/>
  <c r="AC16" i="97"/>
  <c r="AB16" i="97"/>
  <c r="AA16" i="97"/>
  <c r="Z16" i="97"/>
  <c r="Y16" i="97"/>
  <c r="X16" i="97"/>
  <c r="P16" i="97"/>
  <c r="O16" i="97"/>
  <c r="N16" i="97"/>
  <c r="M16" i="97"/>
  <c r="L16" i="97"/>
  <c r="K16" i="97"/>
  <c r="J16" i="97"/>
  <c r="I16" i="97"/>
  <c r="H16" i="97"/>
  <c r="AN15" i="97"/>
  <c r="AM15" i="97"/>
  <c r="AL15" i="97"/>
  <c r="AK15" i="97"/>
  <c r="AJ15" i="97"/>
  <c r="AI15" i="97"/>
  <c r="AG15" i="97"/>
  <c r="AF15" i="97"/>
  <c r="AE15" i="97"/>
  <c r="AC15" i="97"/>
  <c r="AB15" i="97"/>
  <c r="AA15" i="97"/>
  <c r="Z15" i="97"/>
  <c r="Y15" i="97"/>
  <c r="X15" i="97"/>
  <c r="P15" i="97"/>
  <c r="O15" i="97"/>
  <c r="N15" i="97"/>
  <c r="M15" i="97"/>
  <c r="L15" i="97"/>
  <c r="K15" i="97"/>
  <c r="J15" i="97"/>
  <c r="I15" i="97"/>
  <c r="H15" i="97"/>
  <c r="AN14" i="97"/>
  <c r="AM14" i="97"/>
  <c r="AL14" i="97"/>
  <c r="AK14" i="97"/>
  <c r="AJ14" i="97"/>
  <c r="AI14" i="97"/>
  <c r="AG14" i="97"/>
  <c r="AF14" i="97"/>
  <c r="AE14" i="97"/>
  <c r="AC14" i="97"/>
  <c r="AB14" i="97"/>
  <c r="AA14" i="97"/>
  <c r="Z14" i="97"/>
  <c r="Y14" i="97"/>
  <c r="X14" i="97"/>
  <c r="P14" i="97"/>
  <c r="O14" i="97"/>
  <c r="N14" i="97"/>
  <c r="M14" i="97"/>
  <c r="L14" i="97"/>
  <c r="K14" i="97"/>
  <c r="J14" i="97"/>
  <c r="I14" i="97"/>
  <c r="H14" i="97"/>
  <c r="AN13" i="97"/>
  <c r="AM13" i="97"/>
  <c r="AL13" i="97"/>
  <c r="AK13" i="97"/>
  <c r="AJ13" i="97"/>
  <c r="AI13" i="97"/>
  <c r="AG13" i="97"/>
  <c r="AF13" i="97"/>
  <c r="AE13" i="97"/>
  <c r="AC13" i="97"/>
  <c r="AB13" i="97"/>
  <c r="AA13" i="97"/>
  <c r="Z13" i="97"/>
  <c r="Y13" i="97"/>
  <c r="X13" i="97"/>
  <c r="P13" i="97"/>
  <c r="O13" i="97"/>
  <c r="N13" i="97"/>
  <c r="M13" i="97"/>
  <c r="L13" i="97"/>
  <c r="K13" i="97"/>
  <c r="J13" i="97"/>
  <c r="I13" i="97"/>
  <c r="H13" i="97"/>
  <c r="AN12" i="97"/>
  <c r="AM12" i="97"/>
  <c r="AL12" i="97"/>
  <c r="AK12" i="97"/>
  <c r="AJ12" i="97"/>
  <c r="AI12" i="97"/>
  <c r="AG12" i="97"/>
  <c r="AF12" i="97"/>
  <c r="AE12" i="97"/>
  <c r="AC12" i="97"/>
  <c r="AB12" i="97"/>
  <c r="AA12" i="97"/>
  <c r="Z12" i="97"/>
  <c r="Y12" i="97"/>
  <c r="X12" i="97"/>
  <c r="P12" i="97"/>
  <c r="O12" i="97"/>
  <c r="N12" i="97"/>
  <c r="M12" i="97"/>
  <c r="L12" i="97"/>
  <c r="K12" i="97"/>
  <c r="J12" i="97"/>
  <c r="I12" i="97"/>
  <c r="H12" i="97"/>
  <c r="AN11" i="97"/>
  <c r="AM11" i="97"/>
  <c r="AL11" i="97"/>
  <c r="AK11" i="97"/>
  <c r="AJ11" i="97"/>
  <c r="AI11" i="97"/>
  <c r="AG11" i="97"/>
  <c r="AF11" i="97"/>
  <c r="AE11" i="97"/>
  <c r="AC11" i="97"/>
  <c r="AB11" i="97"/>
  <c r="AA11" i="97"/>
  <c r="Z11" i="97"/>
  <c r="Y11" i="97"/>
  <c r="X11" i="97"/>
  <c r="P11" i="97"/>
  <c r="O11" i="97"/>
  <c r="N11" i="97"/>
  <c r="M11" i="97"/>
  <c r="L11" i="97"/>
  <c r="K11" i="97"/>
  <c r="J11" i="97"/>
  <c r="I11" i="97"/>
  <c r="H11" i="97"/>
  <c r="AN10" i="97"/>
  <c r="AM10" i="97"/>
  <c r="AL10" i="97"/>
  <c r="AK10" i="97"/>
  <c r="AJ10" i="97"/>
  <c r="AI10" i="97"/>
  <c r="AG10" i="97"/>
  <c r="AF10" i="97"/>
  <c r="AE10" i="97"/>
  <c r="AC10" i="97"/>
  <c r="AB10" i="97"/>
  <c r="AA10" i="97"/>
  <c r="Z10" i="97"/>
  <c r="Y10" i="97"/>
  <c r="X10" i="97"/>
  <c r="P10" i="97"/>
  <c r="O10" i="97"/>
  <c r="N10" i="97"/>
  <c r="M10" i="97"/>
  <c r="L10" i="97"/>
  <c r="K10" i="97"/>
  <c r="J10" i="97"/>
  <c r="I10" i="97"/>
  <c r="H10" i="97"/>
  <c r="AN9" i="97"/>
  <c r="AM9" i="97"/>
  <c r="AL9" i="97"/>
  <c r="AK9" i="97"/>
  <c r="AJ9" i="97"/>
  <c r="AI9" i="97"/>
  <c r="AG9" i="97"/>
  <c r="AF9" i="97"/>
  <c r="AE9" i="97"/>
  <c r="AC9" i="97"/>
  <c r="AB9" i="97"/>
  <c r="AA9" i="97"/>
  <c r="Z9" i="97"/>
  <c r="Y9" i="97"/>
  <c r="X9" i="97"/>
  <c r="P9" i="97"/>
  <c r="O9" i="97"/>
  <c r="N9" i="97"/>
  <c r="M9" i="97"/>
  <c r="L9" i="97"/>
  <c r="K9" i="97"/>
  <c r="J9" i="97"/>
  <c r="I9" i="97"/>
  <c r="H9" i="97"/>
  <c r="AN8" i="97"/>
  <c r="AM8" i="97"/>
  <c r="AL8" i="97"/>
  <c r="AK8" i="97"/>
  <c r="AJ8" i="97"/>
  <c r="AI8" i="97"/>
  <c r="AG8" i="97"/>
  <c r="AF8" i="97"/>
  <c r="AE8" i="97"/>
  <c r="AC8" i="97"/>
  <c r="AB8" i="97"/>
  <c r="AA8" i="97"/>
  <c r="Z8" i="97"/>
  <c r="Y8" i="97"/>
  <c r="X8" i="97"/>
  <c r="P8" i="97"/>
  <c r="O8" i="97"/>
  <c r="N8" i="97"/>
  <c r="M8" i="97"/>
  <c r="L8" i="97"/>
  <c r="K8" i="97"/>
  <c r="J8" i="97"/>
  <c r="I8" i="97"/>
  <c r="H8" i="97"/>
  <c r="AN7" i="97"/>
  <c r="AM7" i="97"/>
  <c r="AL7" i="97"/>
  <c r="AK7" i="97"/>
  <c r="AJ7" i="97"/>
  <c r="AI7" i="97"/>
  <c r="AG7" i="97"/>
  <c r="AF7" i="97"/>
  <c r="AE7" i="97"/>
  <c r="AC7" i="97"/>
  <c r="AB7" i="97"/>
  <c r="AA7" i="97"/>
  <c r="Z7" i="97"/>
  <c r="Y7" i="97"/>
  <c r="X7" i="97"/>
  <c r="P7" i="97"/>
  <c r="O7" i="97"/>
  <c r="N7" i="97"/>
  <c r="M7" i="97"/>
  <c r="L7" i="97"/>
  <c r="K7" i="97"/>
  <c r="J7" i="97"/>
  <c r="I7" i="97"/>
  <c r="H7" i="97"/>
  <c r="J54" i="96"/>
  <c r="I54" i="96"/>
  <c r="H54" i="96"/>
  <c r="G54" i="96"/>
  <c r="F54" i="96"/>
  <c r="E54" i="96"/>
  <c r="J53" i="96"/>
  <c r="I53" i="96"/>
  <c r="G53" i="96"/>
  <c r="F53" i="96"/>
  <c r="J52" i="96"/>
  <c r="I52" i="96"/>
  <c r="H52" i="96"/>
  <c r="G52" i="96"/>
  <c r="F52" i="96"/>
  <c r="E52" i="96"/>
  <c r="J51" i="96"/>
  <c r="I51" i="96"/>
  <c r="H51" i="96"/>
  <c r="G51" i="96"/>
  <c r="F51" i="96"/>
  <c r="E51" i="96"/>
  <c r="J50" i="96"/>
  <c r="I50" i="96"/>
  <c r="H50" i="96"/>
  <c r="G50" i="96"/>
  <c r="F50" i="96"/>
  <c r="E50" i="96"/>
  <c r="G49" i="96"/>
  <c r="F49" i="96"/>
  <c r="J48" i="96"/>
  <c r="I48" i="96"/>
  <c r="H48" i="96"/>
  <c r="G48" i="96"/>
  <c r="F48" i="96"/>
  <c r="E48" i="96"/>
  <c r="J47" i="96"/>
  <c r="I47" i="96"/>
  <c r="H47" i="96"/>
  <c r="G47" i="96"/>
  <c r="F47" i="96"/>
  <c r="E47" i="96"/>
  <c r="J46" i="96"/>
  <c r="I46" i="96"/>
  <c r="H46" i="96"/>
  <c r="G46" i="96"/>
  <c r="F46" i="96"/>
  <c r="E46" i="96"/>
  <c r="J38" i="96"/>
  <c r="Q38" i="96" s="1"/>
  <c r="I38" i="96"/>
  <c r="H38" i="96"/>
  <c r="G38" i="96"/>
  <c r="F38" i="96"/>
  <c r="E38" i="96"/>
  <c r="J37" i="96"/>
  <c r="I37" i="96"/>
  <c r="P37" i="96" s="1"/>
  <c r="H37" i="96"/>
  <c r="O37" i="96" s="1"/>
  <c r="G37" i="96"/>
  <c r="N37" i="96" s="1"/>
  <c r="F37" i="96"/>
  <c r="E37" i="96"/>
  <c r="L37" i="96" s="1"/>
  <c r="J36" i="96"/>
  <c r="O36" i="96"/>
  <c r="U35" i="96"/>
  <c r="T35" i="96"/>
  <c r="S35" i="96"/>
  <c r="U34" i="96"/>
  <c r="T34" i="96"/>
  <c r="P34" i="96"/>
  <c r="O34" i="96"/>
  <c r="M34" i="96"/>
  <c r="L34" i="96"/>
  <c r="U33" i="96"/>
  <c r="T33" i="96"/>
  <c r="S33" i="96"/>
  <c r="P33" i="96"/>
  <c r="O33" i="96"/>
  <c r="M33" i="96"/>
  <c r="L33" i="96"/>
  <c r="U32" i="96"/>
  <c r="T32" i="96"/>
  <c r="S32" i="96"/>
  <c r="P32" i="96"/>
  <c r="O32" i="96"/>
  <c r="M32" i="96"/>
  <c r="L32" i="96"/>
  <c r="U31" i="96"/>
  <c r="T31" i="96"/>
  <c r="S31" i="96"/>
  <c r="Q31" i="96"/>
  <c r="P31" i="96"/>
  <c r="O31" i="96"/>
  <c r="N31" i="96"/>
  <c r="M31" i="96"/>
  <c r="L31" i="96"/>
  <c r="Q30" i="96"/>
  <c r="P30" i="96"/>
  <c r="O30" i="96"/>
  <c r="N30" i="96"/>
  <c r="M30" i="96"/>
  <c r="L30" i="96"/>
  <c r="U29" i="96"/>
  <c r="T29" i="96"/>
  <c r="Q29" i="96"/>
  <c r="P29" i="96"/>
  <c r="O29" i="96"/>
  <c r="N29" i="96"/>
  <c r="M29" i="96"/>
  <c r="L29" i="96"/>
  <c r="U28" i="96"/>
  <c r="T28" i="96"/>
  <c r="S28" i="96"/>
  <c r="Q28" i="96"/>
  <c r="P28" i="96"/>
  <c r="O28" i="96"/>
  <c r="N28" i="96"/>
  <c r="M28" i="96"/>
  <c r="L28" i="96"/>
  <c r="U27" i="96"/>
  <c r="T27" i="96"/>
  <c r="S27" i="96"/>
  <c r="Q27" i="96"/>
  <c r="P27" i="96"/>
  <c r="O27" i="96"/>
  <c r="N27" i="96"/>
  <c r="M27" i="96"/>
  <c r="L27" i="96"/>
  <c r="L25" i="96"/>
  <c r="J19" i="96"/>
  <c r="Q19" i="96" s="1"/>
  <c r="I19" i="96"/>
  <c r="P19" i="96" s="1"/>
  <c r="H19" i="96"/>
  <c r="O19" i="96" s="1"/>
  <c r="G19" i="96"/>
  <c r="F19" i="96"/>
  <c r="M19" i="96" s="1"/>
  <c r="E19" i="96"/>
  <c r="L19" i="96" s="1"/>
  <c r="J18" i="96"/>
  <c r="Q18" i="96" s="1"/>
  <c r="I18" i="96"/>
  <c r="P18" i="96" s="1"/>
  <c r="H18" i="96"/>
  <c r="O18" i="96" s="1"/>
  <c r="G18" i="96"/>
  <c r="N18" i="96" s="1"/>
  <c r="F18" i="96"/>
  <c r="M18" i="96" s="1"/>
  <c r="E18" i="96"/>
  <c r="L18" i="96" s="1"/>
  <c r="J17" i="96"/>
  <c r="Q17" i="96" s="1"/>
  <c r="I17" i="96"/>
  <c r="P17" i="96" s="1"/>
  <c r="H17" i="96"/>
  <c r="O17" i="96" s="1"/>
  <c r="G17" i="96"/>
  <c r="N17" i="96" s="1"/>
  <c r="F17" i="96"/>
  <c r="M17" i="96" s="1"/>
  <c r="E17" i="96"/>
  <c r="U16" i="96"/>
  <c r="T16" i="96"/>
  <c r="S16" i="96"/>
  <c r="U15" i="96"/>
  <c r="T15" i="96"/>
  <c r="P15" i="96"/>
  <c r="O15" i="96"/>
  <c r="M15" i="96"/>
  <c r="L15" i="96"/>
  <c r="U14" i="96"/>
  <c r="T14" i="96"/>
  <c r="S14" i="96"/>
  <c r="P14" i="96"/>
  <c r="O14" i="96"/>
  <c r="M14" i="96"/>
  <c r="L14" i="96"/>
  <c r="U13" i="96"/>
  <c r="T13" i="96"/>
  <c r="S13" i="96"/>
  <c r="P13" i="96"/>
  <c r="O13" i="96"/>
  <c r="M13" i="96"/>
  <c r="L13" i="96"/>
  <c r="U12" i="96"/>
  <c r="T12" i="96"/>
  <c r="S12" i="96"/>
  <c r="Q12" i="96"/>
  <c r="P12" i="96"/>
  <c r="O12" i="96"/>
  <c r="N12" i="96"/>
  <c r="M12" i="96"/>
  <c r="L12" i="96"/>
  <c r="Q11" i="96"/>
  <c r="P11" i="96"/>
  <c r="O11" i="96"/>
  <c r="N11" i="96"/>
  <c r="M11" i="96"/>
  <c r="L11" i="96"/>
  <c r="U10" i="96"/>
  <c r="T10" i="96"/>
  <c r="S10" i="96"/>
  <c r="Q10" i="96"/>
  <c r="P10" i="96"/>
  <c r="O10" i="96"/>
  <c r="N10" i="96"/>
  <c r="M10" i="96"/>
  <c r="L10" i="96"/>
  <c r="U9" i="96"/>
  <c r="T9" i="96"/>
  <c r="S9" i="96"/>
  <c r="Q9" i="96"/>
  <c r="P9" i="96"/>
  <c r="O9" i="96"/>
  <c r="N9" i="96"/>
  <c r="M9" i="96"/>
  <c r="L9" i="96"/>
  <c r="U8" i="96"/>
  <c r="T8" i="96"/>
  <c r="S8" i="96"/>
  <c r="Q8" i="96"/>
  <c r="P8" i="96"/>
  <c r="O8" i="96"/>
  <c r="N8" i="96"/>
  <c r="M8" i="96"/>
  <c r="L8" i="96"/>
  <c r="L6" i="96"/>
  <c r="J54" i="95"/>
  <c r="I54" i="95"/>
  <c r="H54" i="95"/>
  <c r="G54" i="95"/>
  <c r="F54" i="95"/>
  <c r="E54" i="95"/>
  <c r="J53" i="95"/>
  <c r="I53" i="95"/>
  <c r="H53" i="95"/>
  <c r="G53" i="95"/>
  <c r="F53" i="95"/>
  <c r="E53" i="95"/>
  <c r="J52" i="95"/>
  <c r="I52" i="95"/>
  <c r="H52" i="95"/>
  <c r="G52" i="95"/>
  <c r="F52" i="95"/>
  <c r="E52" i="95"/>
  <c r="J51" i="95"/>
  <c r="I51" i="95"/>
  <c r="H51" i="95"/>
  <c r="G51" i="95"/>
  <c r="F51" i="95"/>
  <c r="E51" i="95"/>
  <c r="J50" i="95"/>
  <c r="I50" i="95"/>
  <c r="H50" i="95"/>
  <c r="G50" i="95"/>
  <c r="F50" i="95"/>
  <c r="E50" i="95"/>
  <c r="J49" i="95"/>
  <c r="I49" i="95"/>
  <c r="H49" i="95"/>
  <c r="G49" i="95"/>
  <c r="F49" i="95"/>
  <c r="J48" i="95"/>
  <c r="I48" i="95"/>
  <c r="H48" i="95"/>
  <c r="G48" i="95"/>
  <c r="F48" i="95"/>
  <c r="E48" i="95"/>
  <c r="J47" i="95"/>
  <c r="I47" i="95"/>
  <c r="H47" i="95"/>
  <c r="G47" i="95"/>
  <c r="F47" i="95"/>
  <c r="E47" i="95"/>
  <c r="J46" i="95"/>
  <c r="I46" i="95"/>
  <c r="H46" i="95"/>
  <c r="G46" i="95"/>
  <c r="F46" i="95"/>
  <c r="E46" i="95"/>
  <c r="J38" i="95"/>
  <c r="I38" i="95"/>
  <c r="H38" i="95"/>
  <c r="G38" i="95"/>
  <c r="F38" i="95"/>
  <c r="M38" i="95" s="1"/>
  <c r="E38" i="95"/>
  <c r="J37" i="95"/>
  <c r="I37" i="95"/>
  <c r="H37" i="95"/>
  <c r="O37" i="95" s="1"/>
  <c r="G37" i="95"/>
  <c r="N37" i="95" s="1"/>
  <c r="F37" i="95"/>
  <c r="E37" i="95"/>
  <c r="J36" i="95"/>
  <c r="I36" i="95"/>
  <c r="H36" i="95"/>
  <c r="G36" i="95"/>
  <c r="F36" i="95"/>
  <c r="E36" i="95"/>
  <c r="U35" i="95"/>
  <c r="T35" i="95"/>
  <c r="S35" i="95"/>
  <c r="U34" i="95"/>
  <c r="T34" i="95"/>
  <c r="S34" i="95"/>
  <c r="P34" i="95"/>
  <c r="O34" i="95"/>
  <c r="M34" i="95"/>
  <c r="L34" i="95"/>
  <c r="U33" i="95"/>
  <c r="T33" i="95"/>
  <c r="S33" i="95"/>
  <c r="P33" i="95"/>
  <c r="O33" i="95"/>
  <c r="M33" i="95"/>
  <c r="L33" i="95"/>
  <c r="U32" i="95"/>
  <c r="T32" i="95"/>
  <c r="S32" i="95"/>
  <c r="P32" i="95"/>
  <c r="O32" i="95"/>
  <c r="M32" i="95"/>
  <c r="L32" i="95"/>
  <c r="U31" i="95"/>
  <c r="T31" i="95"/>
  <c r="S31" i="95"/>
  <c r="Q31" i="95"/>
  <c r="P31" i="95"/>
  <c r="O31" i="95"/>
  <c r="N31" i="95"/>
  <c r="M31" i="95"/>
  <c r="L31" i="95"/>
  <c r="U30" i="95"/>
  <c r="T30" i="95"/>
  <c r="Q30" i="95"/>
  <c r="P30" i="95"/>
  <c r="O30" i="95"/>
  <c r="N30" i="95"/>
  <c r="M30" i="95"/>
  <c r="L30" i="95"/>
  <c r="U29" i="95"/>
  <c r="T29" i="95"/>
  <c r="S29" i="95"/>
  <c r="Q29" i="95"/>
  <c r="P29" i="95"/>
  <c r="O29" i="95"/>
  <c r="N29" i="95"/>
  <c r="M29" i="95"/>
  <c r="L29" i="95"/>
  <c r="U28" i="95"/>
  <c r="T28" i="95"/>
  <c r="S28" i="95"/>
  <c r="Q28" i="95"/>
  <c r="P28" i="95"/>
  <c r="O28" i="95"/>
  <c r="N28" i="95"/>
  <c r="M28" i="95"/>
  <c r="L28" i="95"/>
  <c r="U27" i="95"/>
  <c r="T27" i="95"/>
  <c r="S27" i="95"/>
  <c r="Q27" i="95"/>
  <c r="P27" i="95"/>
  <c r="O27" i="95"/>
  <c r="N27" i="95"/>
  <c r="M27" i="95"/>
  <c r="L27" i="95"/>
  <c r="L25" i="95"/>
  <c r="J19" i="95"/>
  <c r="Q19" i="95" s="1"/>
  <c r="I19" i="95"/>
  <c r="P19" i="95" s="1"/>
  <c r="H19" i="95"/>
  <c r="G19" i="95"/>
  <c r="N19" i="95" s="1"/>
  <c r="F19" i="95"/>
  <c r="E19" i="95"/>
  <c r="L19" i="95" s="1"/>
  <c r="J18" i="95"/>
  <c r="Q18" i="95" s="1"/>
  <c r="I18" i="95"/>
  <c r="P18" i="95" s="1"/>
  <c r="H18" i="95"/>
  <c r="O18" i="95" s="1"/>
  <c r="G18" i="95"/>
  <c r="N18" i="95" s="1"/>
  <c r="F18" i="95"/>
  <c r="M18" i="95" s="1"/>
  <c r="E18" i="95"/>
  <c r="J17" i="95"/>
  <c r="Q17" i="95" s="1"/>
  <c r="I17" i="95"/>
  <c r="P17" i="95" s="1"/>
  <c r="H17" i="95"/>
  <c r="O17" i="95" s="1"/>
  <c r="G17" i="95"/>
  <c r="N17" i="95" s="1"/>
  <c r="F17" i="95"/>
  <c r="M17" i="95" s="1"/>
  <c r="E17" i="95"/>
  <c r="L17" i="95" s="1"/>
  <c r="U16" i="95"/>
  <c r="T16" i="95"/>
  <c r="S16" i="95"/>
  <c r="U15" i="95"/>
  <c r="T15" i="95"/>
  <c r="S15" i="95"/>
  <c r="P15" i="95"/>
  <c r="O15" i="95"/>
  <c r="M15" i="95"/>
  <c r="L15" i="95"/>
  <c r="U14" i="95"/>
  <c r="T14" i="95"/>
  <c r="S14" i="95"/>
  <c r="P14" i="95"/>
  <c r="O14" i="95"/>
  <c r="M14" i="95"/>
  <c r="L14" i="95"/>
  <c r="U13" i="95"/>
  <c r="T13" i="95"/>
  <c r="S13" i="95"/>
  <c r="P13" i="95"/>
  <c r="O13" i="95"/>
  <c r="M13" i="95"/>
  <c r="L13" i="95"/>
  <c r="U12" i="95"/>
  <c r="T12" i="95"/>
  <c r="S12" i="95"/>
  <c r="Q12" i="95"/>
  <c r="P12" i="95"/>
  <c r="O12" i="95"/>
  <c r="N12" i="95"/>
  <c r="M12" i="95"/>
  <c r="L12" i="95"/>
  <c r="U11" i="95"/>
  <c r="T11" i="95"/>
  <c r="Q11" i="95"/>
  <c r="P11" i="95"/>
  <c r="O11" i="95"/>
  <c r="N11" i="95"/>
  <c r="M11" i="95"/>
  <c r="L11" i="95"/>
  <c r="U10" i="95"/>
  <c r="T10" i="95"/>
  <c r="S10" i="95"/>
  <c r="Q10" i="95"/>
  <c r="P10" i="95"/>
  <c r="O10" i="95"/>
  <c r="N10" i="95"/>
  <c r="M10" i="95"/>
  <c r="L10" i="95"/>
  <c r="U9" i="95"/>
  <c r="T9" i="95"/>
  <c r="S9" i="95"/>
  <c r="Q9" i="95"/>
  <c r="P9" i="95"/>
  <c r="O9" i="95"/>
  <c r="N9" i="95"/>
  <c r="M9" i="95"/>
  <c r="L9" i="95"/>
  <c r="U8" i="95"/>
  <c r="T8" i="95"/>
  <c r="S8" i="95"/>
  <c r="Q8" i="95"/>
  <c r="P8" i="95"/>
  <c r="O8" i="95"/>
  <c r="N8" i="95"/>
  <c r="M8" i="95"/>
  <c r="L8" i="95"/>
  <c r="L6" i="95"/>
  <c r="AN97" i="94"/>
  <c r="AM97" i="94"/>
  <c r="AL97" i="94"/>
  <c r="AK97" i="94"/>
  <c r="AJ97" i="94"/>
  <c r="AI97" i="94"/>
  <c r="AG97" i="94"/>
  <c r="AF97" i="94"/>
  <c r="AE97" i="94"/>
  <c r="P97" i="94"/>
  <c r="O97" i="94"/>
  <c r="N97" i="94"/>
  <c r="W96" i="94"/>
  <c r="V96" i="94"/>
  <c r="AB96" i="94" s="1"/>
  <c r="U96" i="94"/>
  <c r="T96" i="94"/>
  <c r="S96" i="94"/>
  <c r="Y96" i="94" s="1"/>
  <c r="R96" i="94"/>
  <c r="X96" i="94" s="1"/>
  <c r="G96" i="94"/>
  <c r="M96" i="94" s="1"/>
  <c r="F96" i="94"/>
  <c r="E96" i="94"/>
  <c r="K96" i="94" s="1"/>
  <c r="D96" i="94"/>
  <c r="J96" i="94" s="1"/>
  <c r="C96" i="94"/>
  <c r="I96" i="94" s="1"/>
  <c r="H96" i="94"/>
  <c r="AN95" i="94"/>
  <c r="AM95" i="94"/>
  <c r="AL95" i="94"/>
  <c r="AK95" i="94"/>
  <c r="AJ95" i="94"/>
  <c r="AI95" i="94"/>
  <c r="AG95" i="94"/>
  <c r="AF95" i="94"/>
  <c r="AE95" i="94"/>
  <c r="AC95" i="94"/>
  <c r="AB95" i="94"/>
  <c r="AA95" i="94"/>
  <c r="Z95" i="94"/>
  <c r="Y95" i="94"/>
  <c r="X95" i="94"/>
  <c r="P95" i="94"/>
  <c r="O95" i="94"/>
  <c r="N95" i="94"/>
  <c r="M95" i="94"/>
  <c r="L95" i="94"/>
  <c r="K95" i="94"/>
  <c r="J95" i="94"/>
  <c r="AN94" i="94"/>
  <c r="AM94" i="94"/>
  <c r="AL94" i="94"/>
  <c r="AK94" i="94"/>
  <c r="AJ94" i="94"/>
  <c r="AI94" i="94"/>
  <c r="AG94" i="94"/>
  <c r="AF94" i="94"/>
  <c r="AE94" i="94"/>
  <c r="AC94" i="94"/>
  <c r="AB94" i="94"/>
  <c r="AA94" i="94"/>
  <c r="Z94" i="94"/>
  <c r="Y94" i="94"/>
  <c r="X94" i="94"/>
  <c r="P94" i="94"/>
  <c r="O94" i="94"/>
  <c r="N94" i="94"/>
  <c r="M94" i="94"/>
  <c r="L94" i="94"/>
  <c r="K94" i="94"/>
  <c r="J94" i="94"/>
  <c r="AN93" i="94"/>
  <c r="AM93" i="94"/>
  <c r="AL93" i="94"/>
  <c r="AK93" i="94"/>
  <c r="AJ93" i="94"/>
  <c r="AI93" i="94"/>
  <c r="AC93" i="94"/>
  <c r="AB93" i="94"/>
  <c r="AA93" i="94"/>
  <c r="Z93" i="94"/>
  <c r="Y93" i="94"/>
  <c r="X93" i="94"/>
  <c r="P93" i="94"/>
  <c r="O93" i="94"/>
  <c r="N93" i="94"/>
  <c r="M93" i="94"/>
  <c r="L93" i="94"/>
  <c r="K93" i="94"/>
  <c r="J93" i="94"/>
  <c r="AN92" i="94"/>
  <c r="AQ92" i="94" s="1"/>
  <c r="AM92" i="94"/>
  <c r="AP92" i="94" s="1"/>
  <c r="AL92" i="94"/>
  <c r="AO92" i="94" s="1"/>
  <c r="AC92" i="94"/>
  <c r="AB92" i="94"/>
  <c r="AA92" i="94"/>
  <c r="Z92" i="94"/>
  <c r="Y92" i="94"/>
  <c r="X92" i="94"/>
  <c r="P92" i="94"/>
  <c r="O92" i="94"/>
  <c r="N92" i="94"/>
  <c r="M92" i="94"/>
  <c r="L92" i="94"/>
  <c r="K92" i="94"/>
  <c r="J92" i="94"/>
  <c r="AN91" i="94"/>
  <c r="AM91" i="94"/>
  <c r="AL91" i="94"/>
  <c r="AK91" i="94"/>
  <c r="AJ91" i="94"/>
  <c r="AI91" i="94"/>
  <c r="AG91" i="94"/>
  <c r="AF91" i="94"/>
  <c r="AE91" i="94"/>
  <c r="AC91" i="94"/>
  <c r="AB91" i="94"/>
  <c r="AA91" i="94"/>
  <c r="Z91" i="94"/>
  <c r="Y91" i="94"/>
  <c r="X91" i="94"/>
  <c r="P91" i="94"/>
  <c r="O91" i="94"/>
  <c r="N91" i="94"/>
  <c r="M91" i="94"/>
  <c r="L91" i="94"/>
  <c r="K91" i="94"/>
  <c r="J91" i="94"/>
  <c r="AN90" i="94"/>
  <c r="AM90" i="94"/>
  <c r="AL90" i="94"/>
  <c r="AK90" i="94"/>
  <c r="AJ90" i="94"/>
  <c r="AI90" i="94"/>
  <c r="AG90" i="94"/>
  <c r="AF90" i="94"/>
  <c r="AE90" i="94"/>
  <c r="AC90" i="94"/>
  <c r="AB90" i="94"/>
  <c r="AA90" i="94"/>
  <c r="Z90" i="94"/>
  <c r="Y90" i="94"/>
  <c r="X90" i="94"/>
  <c r="P90" i="94"/>
  <c r="O90" i="94"/>
  <c r="N90" i="94"/>
  <c r="M90" i="94"/>
  <c r="L90" i="94"/>
  <c r="K90" i="94"/>
  <c r="J90" i="94"/>
  <c r="AN89" i="94"/>
  <c r="AM89" i="94"/>
  <c r="AL89" i="94"/>
  <c r="AK89" i="94"/>
  <c r="AJ89" i="94"/>
  <c r="AI89" i="94"/>
  <c r="AG89" i="94"/>
  <c r="AF89" i="94"/>
  <c r="AE89" i="94"/>
  <c r="AC89" i="94"/>
  <c r="AB89" i="94"/>
  <c r="AA89" i="94"/>
  <c r="Z89" i="94"/>
  <c r="Y89" i="94"/>
  <c r="X89" i="94"/>
  <c r="P89" i="94"/>
  <c r="O89" i="94"/>
  <c r="N89" i="94"/>
  <c r="M89" i="94"/>
  <c r="L89" i="94"/>
  <c r="K89" i="94"/>
  <c r="J89" i="94"/>
  <c r="AN88" i="94"/>
  <c r="AM88" i="94"/>
  <c r="AL88" i="94"/>
  <c r="AK88" i="94"/>
  <c r="AJ88" i="94"/>
  <c r="AI88" i="94"/>
  <c r="AG88" i="94"/>
  <c r="AF88" i="94"/>
  <c r="AE88" i="94"/>
  <c r="AC88" i="94"/>
  <c r="AB88" i="94"/>
  <c r="AA88" i="94"/>
  <c r="Z88" i="94"/>
  <c r="Y88" i="94"/>
  <c r="X88" i="94"/>
  <c r="P88" i="94"/>
  <c r="O88" i="94"/>
  <c r="N88" i="94"/>
  <c r="M88" i="94"/>
  <c r="L88" i="94"/>
  <c r="K88" i="94"/>
  <c r="J88" i="94"/>
  <c r="AN87" i="94"/>
  <c r="AM87" i="94"/>
  <c r="AL87" i="94"/>
  <c r="AK87" i="94"/>
  <c r="AJ87" i="94"/>
  <c r="AI87" i="94"/>
  <c r="AG87" i="94"/>
  <c r="AF87" i="94"/>
  <c r="AE87" i="94"/>
  <c r="AC87" i="94"/>
  <c r="AB87" i="94"/>
  <c r="AA87" i="94"/>
  <c r="Z87" i="94"/>
  <c r="Y87" i="94"/>
  <c r="X87" i="94"/>
  <c r="P87" i="94"/>
  <c r="O87" i="94"/>
  <c r="N87" i="94"/>
  <c r="M87" i="94"/>
  <c r="L87" i="94"/>
  <c r="K87" i="94"/>
  <c r="J87" i="94"/>
  <c r="AN86" i="94"/>
  <c r="AM86" i="94"/>
  <c r="AL86" i="94"/>
  <c r="AK86" i="94"/>
  <c r="AJ86" i="94"/>
  <c r="AI86" i="94"/>
  <c r="AG86" i="94"/>
  <c r="AF86" i="94"/>
  <c r="AE86" i="94"/>
  <c r="AC86" i="94"/>
  <c r="AB86" i="94"/>
  <c r="AA86" i="94"/>
  <c r="Z86" i="94"/>
  <c r="Y86" i="94"/>
  <c r="X86" i="94"/>
  <c r="P86" i="94"/>
  <c r="O86" i="94"/>
  <c r="N86" i="94"/>
  <c r="M86" i="94"/>
  <c r="L86" i="94"/>
  <c r="K86" i="94"/>
  <c r="J86" i="94"/>
  <c r="AG85" i="94"/>
  <c r="AF85" i="94"/>
  <c r="AE85" i="94"/>
  <c r="AC85" i="94"/>
  <c r="AB85" i="94"/>
  <c r="AA85" i="94"/>
  <c r="Z85" i="94"/>
  <c r="Y85" i="94"/>
  <c r="X85" i="94"/>
  <c r="M85" i="94"/>
  <c r="L85" i="94"/>
  <c r="K85" i="94"/>
  <c r="J85" i="94"/>
  <c r="AC84" i="94"/>
  <c r="AB84" i="94"/>
  <c r="AA84" i="94"/>
  <c r="Z84" i="94"/>
  <c r="Y84" i="94"/>
  <c r="X84" i="94"/>
  <c r="M84" i="94"/>
  <c r="L84" i="94"/>
  <c r="K84" i="94"/>
  <c r="J84" i="94"/>
  <c r="AN83" i="94"/>
  <c r="AM83" i="94"/>
  <c r="AL83" i="94"/>
  <c r="AK83" i="94"/>
  <c r="AJ83" i="94"/>
  <c r="AI83" i="94"/>
  <c r="AG83" i="94"/>
  <c r="AF83" i="94"/>
  <c r="AE83" i="94"/>
  <c r="AC83" i="94"/>
  <c r="AB83" i="94"/>
  <c r="AA83" i="94"/>
  <c r="Z83" i="94"/>
  <c r="Y83" i="94"/>
  <c r="X83" i="94"/>
  <c r="P83" i="94"/>
  <c r="O83" i="94"/>
  <c r="N83" i="94"/>
  <c r="M83" i="94"/>
  <c r="L83" i="94"/>
  <c r="K83" i="94"/>
  <c r="J83" i="94"/>
  <c r="AN82" i="94"/>
  <c r="AM82" i="94"/>
  <c r="AL82" i="94"/>
  <c r="AK82" i="94"/>
  <c r="AJ82" i="94"/>
  <c r="AI82" i="94"/>
  <c r="AG82" i="94"/>
  <c r="AF82" i="94"/>
  <c r="AE82" i="94"/>
  <c r="AC82" i="94"/>
  <c r="AB82" i="94"/>
  <c r="AA82" i="94"/>
  <c r="Z82" i="94"/>
  <c r="Y82" i="94"/>
  <c r="X82" i="94"/>
  <c r="P82" i="94"/>
  <c r="O82" i="94"/>
  <c r="N82" i="94"/>
  <c r="M82" i="94"/>
  <c r="L82" i="94"/>
  <c r="K82" i="94"/>
  <c r="J82" i="94"/>
  <c r="AN81" i="94"/>
  <c r="AM81" i="94"/>
  <c r="AL81" i="94"/>
  <c r="AK81" i="94"/>
  <c r="AJ81" i="94"/>
  <c r="AI81" i="94"/>
  <c r="AG81" i="94"/>
  <c r="AF81" i="94"/>
  <c r="AE81" i="94"/>
  <c r="AC81" i="94"/>
  <c r="AB81" i="94"/>
  <c r="AA81" i="94"/>
  <c r="Z81" i="94"/>
  <c r="Y81" i="94"/>
  <c r="X81" i="94"/>
  <c r="P81" i="94"/>
  <c r="O81" i="94"/>
  <c r="N81" i="94"/>
  <c r="M81" i="94"/>
  <c r="L81" i="94"/>
  <c r="K81" i="94"/>
  <c r="J81" i="94"/>
  <c r="AN80" i="94"/>
  <c r="AM80" i="94"/>
  <c r="AL80" i="94"/>
  <c r="AK80" i="94"/>
  <c r="AJ80" i="94"/>
  <c r="AI80" i="94"/>
  <c r="AG80" i="94"/>
  <c r="AF80" i="94"/>
  <c r="AE80" i="94"/>
  <c r="AC80" i="94"/>
  <c r="AB80" i="94"/>
  <c r="AA80" i="94"/>
  <c r="Z80" i="94"/>
  <c r="Y80" i="94"/>
  <c r="X80" i="94"/>
  <c r="P80" i="94"/>
  <c r="O80" i="94"/>
  <c r="N80" i="94"/>
  <c r="M80" i="94"/>
  <c r="L80" i="94"/>
  <c r="K80" i="94"/>
  <c r="J80" i="94"/>
  <c r="AN79" i="94"/>
  <c r="AM79" i="94"/>
  <c r="AL79" i="94"/>
  <c r="AK79" i="94"/>
  <c r="AJ79" i="94"/>
  <c r="AI79" i="94"/>
  <c r="AG79" i="94"/>
  <c r="AF79" i="94"/>
  <c r="AE79" i="94"/>
  <c r="AC79" i="94"/>
  <c r="AB79" i="94"/>
  <c r="AA79" i="94"/>
  <c r="Z79" i="94"/>
  <c r="Y79" i="94"/>
  <c r="X79" i="94"/>
  <c r="P79" i="94"/>
  <c r="O79" i="94"/>
  <c r="N79" i="94"/>
  <c r="M79" i="94"/>
  <c r="L79" i="94"/>
  <c r="K79" i="94"/>
  <c r="J79" i="94"/>
  <c r="AN78" i="94"/>
  <c r="AM78" i="94"/>
  <c r="AL78" i="94"/>
  <c r="AK78" i="94"/>
  <c r="AJ78" i="94"/>
  <c r="AI78" i="94"/>
  <c r="AG78" i="94"/>
  <c r="AF78" i="94"/>
  <c r="AE78" i="94"/>
  <c r="AC78" i="94"/>
  <c r="AB78" i="94"/>
  <c r="AA78" i="94"/>
  <c r="Z78" i="94"/>
  <c r="Y78" i="94"/>
  <c r="X78" i="94"/>
  <c r="P78" i="94"/>
  <c r="O78" i="94"/>
  <c r="N78" i="94"/>
  <c r="M78" i="94"/>
  <c r="L78" i="94"/>
  <c r="K78" i="94"/>
  <c r="J78" i="94"/>
  <c r="AN77" i="94"/>
  <c r="AM77" i="94"/>
  <c r="AL77" i="94"/>
  <c r="AK77" i="94"/>
  <c r="AJ77" i="94"/>
  <c r="AI77" i="94"/>
  <c r="AG77" i="94"/>
  <c r="AF77" i="94"/>
  <c r="AE77" i="94"/>
  <c r="AC77" i="94"/>
  <c r="AB77" i="94"/>
  <c r="AA77" i="94"/>
  <c r="Z77" i="94"/>
  <c r="Y77" i="94"/>
  <c r="X77" i="94"/>
  <c r="P77" i="94"/>
  <c r="O77" i="94"/>
  <c r="N77" i="94"/>
  <c r="M77" i="94"/>
  <c r="L77" i="94"/>
  <c r="K77" i="94"/>
  <c r="J77" i="94"/>
  <c r="AN76" i="94"/>
  <c r="AM76" i="94"/>
  <c r="AL76" i="94"/>
  <c r="AK76" i="94"/>
  <c r="AJ76" i="94"/>
  <c r="AI76" i="94"/>
  <c r="AG76" i="94"/>
  <c r="AF76" i="94"/>
  <c r="AE76" i="94"/>
  <c r="AC76" i="94"/>
  <c r="AB76" i="94"/>
  <c r="AA76" i="94"/>
  <c r="Z76" i="94"/>
  <c r="Y76" i="94"/>
  <c r="X76" i="94"/>
  <c r="P76" i="94"/>
  <c r="O76" i="94"/>
  <c r="N76" i="94"/>
  <c r="M76" i="94"/>
  <c r="L76" i="94"/>
  <c r="K76" i="94"/>
  <c r="J76" i="94"/>
  <c r="AN75" i="94"/>
  <c r="AM75" i="94"/>
  <c r="AL75" i="94"/>
  <c r="AK75" i="94"/>
  <c r="AJ75" i="94"/>
  <c r="AI75" i="94"/>
  <c r="AG75" i="94"/>
  <c r="AF75" i="94"/>
  <c r="AE75" i="94"/>
  <c r="AC75" i="94"/>
  <c r="AB75" i="94"/>
  <c r="AA75" i="94"/>
  <c r="Z75" i="94"/>
  <c r="Y75" i="94"/>
  <c r="X75" i="94"/>
  <c r="P75" i="94"/>
  <c r="O75" i="94"/>
  <c r="N75" i="94"/>
  <c r="M75" i="94"/>
  <c r="L75" i="94"/>
  <c r="K75" i="94"/>
  <c r="J75" i="94"/>
  <c r="AC74" i="94"/>
  <c r="AB74" i="94"/>
  <c r="AA74" i="94"/>
  <c r="Z74" i="94"/>
  <c r="Y74" i="94"/>
  <c r="X74" i="94"/>
  <c r="P74" i="94"/>
  <c r="O74" i="94"/>
  <c r="N74" i="94"/>
  <c r="M74" i="94"/>
  <c r="L74" i="94"/>
  <c r="K74" i="94"/>
  <c r="J74" i="94"/>
  <c r="AC73" i="94"/>
  <c r="AB73" i="94"/>
  <c r="AA73" i="94"/>
  <c r="Z73" i="94"/>
  <c r="Y73" i="94"/>
  <c r="X73" i="94"/>
  <c r="P73" i="94"/>
  <c r="O73" i="94"/>
  <c r="N73" i="94"/>
  <c r="M73" i="94"/>
  <c r="L73" i="94"/>
  <c r="K73" i="94"/>
  <c r="J73" i="94"/>
  <c r="AC72" i="94"/>
  <c r="AB72" i="94"/>
  <c r="AA72" i="94"/>
  <c r="Z72" i="94"/>
  <c r="Y72" i="94"/>
  <c r="X72" i="94"/>
  <c r="P72" i="94"/>
  <c r="O72" i="94"/>
  <c r="N72" i="94"/>
  <c r="M72" i="94"/>
  <c r="L72" i="94"/>
  <c r="K72" i="94"/>
  <c r="J72" i="94"/>
  <c r="AN71" i="94"/>
  <c r="AM71" i="94"/>
  <c r="AL71" i="94"/>
  <c r="AK71" i="94"/>
  <c r="AJ71" i="94"/>
  <c r="AI71" i="94"/>
  <c r="AG71" i="94"/>
  <c r="AF71" i="94"/>
  <c r="AE71" i="94"/>
  <c r="AC71" i="94"/>
  <c r="AB71" i="94"/>
  <c r="AA71" i="94"/>
  <c r="Z71" i="94"/>
  <c r="Y71" i="94"/>
  <c r="X71" i="94"/>
  <c r="P71" i="94"/>
  <c r="O71" i="94"/>
  <c r="N71" i="94"/>
  <c r="M71" i="94"/>
  <c r="L71" i="94"/>
  <c r="K71" i="94"/>
  <c r="J71" i="94"/>
  <c r="AN70" i="94"/>
  <c r="AM70" i="94"/>
  <c r="AL70" i="94"/>
  <c r="AK70" i="94"/>
  <c r="AJ70" i="94"/>
  <c r="AI70" i="94"/>
  <c r="AG70" i="94"/>
  <c r="AF70" i="94"/>
  <c r="AE70" i="94"/>
  <c r="AC70" i="94"/>
  <c r="AB70" i="94"/>
  <c r="AA70" i="94"/>
  <c r="Z70" i="94"/>
  <c r="Y70" i="94"/>
  <c r="X70" i="94"/>
  <c r="P70" i="94"/>
  <c r="O70" i="94"/>
  <c r="N70" i="94"/>
  <c r="M70" i="94"/>
  <c r="L70" i="94"/>
  <c r="K70" i="94"/>
  <c r="J70" i="94"/>
  <c r="AN69" i="94"/>
  <c r="AM69" i="94"/>
  <c r="AL69" i="94"/>
  <c r="AK69" i="94"/>
  <c r="AJ69" i="94"/>
  <c r="AI69" i="94"/>
  <c r="AG69" i="94"/>
  <c r="AF69" i="94"/>
  <c r="AE69" i="94"/>
  <c r="AC69" i="94"/>
  <c r="AB69" i="94"/>
  <c r="AA69" i="94"/>
  <c r="Z69" i="94"/>
  <c r="Y69" i="94"/>
  <c r="X69" i="94"/>
  <c r="P69" i="94"/>
  <c r="O69" i="94"/>
  <c r="N69" i="94"/>
  <c r="M69" i="94"/>
  <c r="L69" i="94"/>
  <c r="K69" i="94"/>
  <c r="J69" i="94"/>
  <c r="AN63" i="94"/>
  <c r="AM63" i="94"/>
  <c r="AL63" i="94"/>
  <c r="AK63" i="94"/>
  <c r="AJ63" i="94"/>
  <c r="AI63" i="94"/>
  <c r="AG63" i="94"/>
  <c r="AF63" i="94"/>
  <c r="AE63" i="94"/>
  <c r="P63" i="94"/>
  <c r="O63" i="94"/>
  <c r="N63" i="94"/>
  <c r="W62" i="94"/>
  <c r="V62" i="94"/>
  <c r="U62" i="94"/>
  <c r="AA62" i="94" s="1"/>
  <c r="T62" i="94"/>
  <c r="S62" i="94"/>
  <c r="R62" i="94"/>
  <c r="G62" i="94"/>
  <c r="F62" i="94"/>
  <c r="L62" i="94" s="1"/>
  <c r="E62" i="94"/>
  <c r="D62" i="94"/>
  <c r="J62" i="94" s="1"/>
  <c r="C62" i="94"/>
  <c r="I62" i="94" s="1"/>
  <c r="B62" i="94"/>
  <c r="H62" i="94" s="1"/>
  <c r="AN61" i="94"/>
  <c r="AM61" i="94"/>
  <c r="AL61" i="94"/>
  <c r="AK61" i="94"/>
  <c r="AJ61" i="94"/>
  <c r="AI61" i="94"/>
  <c r="AG61" i="94"/>
  <c r="AF61" i="94"/>
  <c r="AE61" i="94"/>
  <c r="AC61" i="94"/>
  <c r="AB61" i="94"/>
  <c r="AA61" i="94"/>
  <c r="Z61" i="94"/>
  <c r="Y61" i="94"/>
  <c r="X61" i="94"/>
  <c r="P61" i="94"/>
  <c r="O61" i="94"/>
  <c r="N61" i="94"/>
  <c r="M61" i="94"/>
  <c r="L61" i="94"/>
  <c r="K61" i="94"/>
  <c r="J61" i="94"/>
  <c r="I61" i="94"/>
  <c r="H61" i="94"/>
  <c r="AN60" i="94"/>
  <c r="AM60" i="94"/>
  <c r="AL60" i="94"/>
  <c r="AK60" i="94"/>
  <c r="AJ60" i="94"/>
  <c r="AI60" i="94"/>
  <c r="AG60" i="94"/>
  <c r="AF60" i="94"/>
  <c r="AE60" i="94"/>
  <c r="AC60" i="94"/>
  <c r="AB60" i="94"/>
  <c r="AA60" i="94"/>
  <c r="Z60" i="94"/>
  <c r="Y60" i="94"/>
  <c r="X60" i="94"/>
  <c r="P60" i="94"/>
  <c r="O60" i="94"/>
  <c r="N60" i="94"/>
  <c r="M60" i="94"/>
  <c r="L60" i="94"/>
  <c r="K60" i="94"/>
  <c r="J60" i="94"/>
  <c r="I60" i="94"/>
  <c r="H60" i="94"/>
  <c r="AN59" i="94"/>
  <c r="AM59" i="94"/>
  <c r="AL59" i="94"/>
  <c r="AK59" i="94"/>
  <c r="AJ59" i="94"/>
  <c r="AI59" i="94"/>
  <c r="AG59" i="94"/>
  <c r="AF59" i="94"/>
  <c r="AE59" i="94"/>
  <c r="AC59" i="94"/>
  <c r="AB59" i="94"/>
  <c r="AA59" i="94"/>
  <c r="Z59" i="94"/>
  <c r="Y59" i="94"/>
  <c r="X59" i="94"/>
  <c r="P59" i="94"/>
  <c r="O59" i="94"/>
  <c r="N59" i="94"/>
  <c r="M59" i="94"/>
  <c r="L59" i="94"/>
  <c r="K59" i="94"/>
  <c r="J59" i="94"/>
  <c r="I59" i="94"/>
  <c r="H59" i="94"/>
  <c r="AN58" i="94"/>
  <c r="AM58" i="94"/>
  <c r="AL58" i="94"/>
  <c r="AK58" i="94"/>
  <c r="AJ58" i="94"/>
  <c r="AI58" i="94"/>
  <c r="AG58" i="94"/>
  <c r="AF58" i="94"/>
  <c r="AE58" i="94"/>
  <c r="AC58" i="94"/>
  <c r="AB58" i="94"/>
  <c r="AA58" i="94"/>
  <c r="Z58" i="94"/>
  <c r="Y58" i="94"/>
  <c r="X58" i="94"/>
  <c r="P58" i="94"/>
  <c r="O58" i="94"/>
  <c r="N58" i="94"/>
  <c r="M58" i="94"/>
  <c r="L58" i="94"/>
  <c r="K58" i="94"/>
  <c r="J58" i="94"/>
  <c r="I58" i="94"/>
  <c r="H58" i="94"/>
  <c r="AN57" i="94"/>
  <c r="AM57" i="94"/>
  <c r="AL57" i="94"/>
  <c r="AK57" i="94"/>
  <c r="AJ57" i="94"/>
  <c r="AI57" i="94"/>
  <c r="AG57" i="94"/>
  <c r="AF57" i="94"/>
  <c r="AE57" i="94"/>
  <c r="AC57" i="94"/>
  <c r="AB57" i="94"/>
  <c r="AA57" i="94"/>
  <c r="Z57" i="94"/>
  <c r="Y57" i="94"/>
  <c r="X57" i="94"/>
  <c r="P57" i="94"/>
  <c r="O57" i="94"/>
  <c r="N57" i="94"/>
  <c r="M57" i="94"/>
  <c r="L57" i="94"/>
  <c r="K57" i="94"/>
  <c r="J57" i="94"/>
  <c r="I57" i="94"/>
  <c r="H57" i="94"/>
  <c r="AN56" i="94"/>
  <c r="AM56" i="94"/>
  <c r="AL56" i="94"/>
  <c r="AK56" i="94"/>
  <c r="AJ56" i="94"/>
  <c r="AI56" i="94"/>
  <c r="AG56" i="94"/>
  <c r="AF56" i="94"/>
  <c r="AE56" i="94"/>
  <c r="AC56" i="94"/>
  <c r="AB56" i="94"/>
  <c r="AA56" i="94"/>
  <c r="Z56" i="94"/>
  <c r="Y56" i="94"/>
  <c r="X56" i="94"/>
  <c r="P56" i="94"/>
  <c r="O56" i="94"/>
  <c r="N56" i="94"/>
  <c r="M56" i="94"/>
  <c r="L56" i="94"/>
  <c r="K56" i="94"/>
  <c r="J56" i="94"/>
  <c r="I56" i="94"/>
  <c r="H56" i="94"/>
  <c r="AN55" i="94"/>
  <c r="AM55" i="94"/>
  <c r="AL55" i="94"/>
  <c r="AK55" i="94"/>
  <c r="AJ55" i="94"/>
  <c r="AI55" i="94"/>
  <c r="AG55" i="94"/>
  <c r="AF55" i="94"/>
  <c r="AE55" i="94"/>
  <c r="AC55" i="94"/>
  <c r="AB55" i="94"/>
  <c r="AA55" i="94"/>
  <c r="Z55" i="94"/>
  <c r="Y55" i="94"/>
  <c r="X55" i="94"/>
  <c r="P55" i="94"/>
  <c r="O55" i="94"/>
  <c r="N55" i="94"/>
  <c r="M55" i="94"/>
  <c r="L55" i="94"/>
  <c r="K55" i="94"/>
  <c r="J55" i="94"/>
  <c r="I55" i="94"/>
  <c r="H55" i="94"/>
  <c r="AN54" i="94"/>
  <c r="AM54" i="94"/>
  <c r="AL54" i="94"/>
  <c r="AK54" i="94"/>
  <c r="AJ54" i="94"/>
  <c r="AI54" i="94"/>
  <c r="AG54" i="94"/>
  <c r="AF54" i="94"/>
  <c r="AE54" i="94"/>
  <c r="AC54" i="94"/>
  <c r="AB54" i="94"/>
  <c r="AA54" i="94"/>
  <c r="Z54" i="94"/>
  <c r="Y54" i="94"/>
  <c r="X54" i="94"/>
  <c r="P54" i="94"/>
  <c r="O54" i="94"/>
  <c r="N54" i="94"/>
  <c r="M54" i="94"/>
  <c r="L54" i="94"/>
  <c r="K54" i="94"/>
  <c r="J54" i="94"/>
  <c r="I54" i="94"/>
  <c r="H54" i="94"/>
  <c r="AN53" i="94"/>
  <c r="AM53" i="94"/>
  <c r="AL53" i="94"/>
  <c r="AK53" i="94"/>
  <c r="AJ53" i="94"/>
  <c r="AI53" i="94"/>
  <c r="AG53" i="94"/>
  <c r="AF53" i="94"/>
  <c r="AE53" i="94"/>
  <c r="AC53" i="94"/>
  <c r="AB53" i="94"/>
  <c r="AA53" i="94"/>
  <c r="Z53" i="94"/>
  <c r="Y53" i="94"/>
  <c r="X53" i="94"/>
  <c r="P53" i="94"/>
  <c r="O53" i="94"/>
  <c r="N53" i="94"/>
  <c r="M53" i="94"/>
  <c r="L53" i="94"/>
  <c r="K53" i="94"/>
  <c r="J53" i="94"/>
  <c r="I53" i="94"/>
  <c r="H53" i="94"/>
  <c r="AN52" i="94"/>
  <c r="AM52" i="94"/>
  <c r="AL52" i="94"/>
  <c r="AK52" i="94"/>
  <c r="AJ52" i="94"/>
  <c r="AI52" i="94"/>
  <c r="AG52" i="94"/>
  <c r="AF52" i="94"/>
  <c r="AE52" i="94"/>
  <c r="AC52" i="94"/>
  <c r="AB52" i="94"/>
  <c r="AA52" i="94"/>
  <c r="Z52" i="94"/>
  <c r="Y52" i="94"/>
  <c r="X52" i="94"/>
  <c r="P52" i="94"/>
  <c r="O52" i="94"/>
  <c r="N52" i="94"/>
  <c r="M52" i="94"/>
  <c r="L52" i="94"/>
  <c r="K52" i="94"/>
  <c r="J52" i="94"/>
  <c r="I52" i="94"/>
  <c r="H52" i="94"/>
  <c r="AN51" i="94"/>
  <c r="AM51" i="94"/>
  <c r="AL51" i="94"/>
  <c r="AK51" i="94"/>
  <c r="AJ51" i="94"/>
  <c r="AI51" i="94"/>
  <c r="AG51" i="94"/>
  <c r="AF51" i="94"/>
  <c r="AE51" i="94"/>
  <c r="AC51" i="94"/>
  <c r="AB51" i="94"/>
  <c r="AA51" i="94"/>
  <c r="Z51" i="94"/>
  <c r="Y51" i="94"/>
  <c r="X51" i="94"/>
  <c r="P51" i="94"/>
  <c r="O51" i="94"/>
  <c r="N51" i="94"/>
  <c r="M51" i="94"/>
  <c r="L51" i="94"/>
  <c r="K51" i="94"/>
  <c r="J51" i="94"/>
  <c r="I51" i="94"/>
  <c r="H51" i="94"/>
  <c r="AN50" i="94"/>
  <c r="AM50" i="94"/>
  <c r="AL50" i="94"/>
  <c r="AK50" i="94"/>
  <c r="AJ50" i="94"/>
  <c r="AI50" i="94"/>
  <c r="AG50" i="94"/>
  <c r="AF50" i="94"/>
  <c r="AE50" i="94"/>
  <c r="AC50" i="94"/>
  <c r="AB50" i="94"/>
  <c r="AA50" i="94"/>
  <c r="Z50" i="94"/>
  <c r="Y50" i="94"/>
  <c r="X50" i="94"/>
  <c r="P50" i="94"/>
  <c r="O50" i="94"/>
  <c r="N50" i="94"/>
  <c r="M50" i="94"/>
  <c r="L50" i="94"/>
  <c r="K50" i="94"/>
  <c r="J50" i="94"/>
  <c r="I50" i="94"/>
  <c r="H50" i="94"/>
  <c r="AN49" i="94"/>
  <c r="AM49" i="94"/>
  <c r="AL49" i="94"/>
  <c r="AK49" i="94"/>
  <c r="AJ49" i="94"/>
  <c r="AI49" i="94"/>
  <c r="AG49" i="94"/>
  <c r="AF49" i="94"/>
  <c r="AE49" i="94"/>
  <c r="AC49" i="94"/>
  <c r="AB49" i="94"/>
  <c r="AA49" i="94"/>
  <c r="Z49" i="94"/>
  <c r="Y49" i="94"/>
  <c r="X49" i="94"/>
  <c r="P49" i="94"/>
  <c r="O49" i="94"/>
  <c r="N49" i="94"/>
  <c r="M49" i="94"/>
  <c r="L49" i="94"/>
  <c r="K49" i="94"/>
  <c r="J49" i="94"/>
  <c r="I49" i="94"/>
  <c r="H49" i="94"/>
  <c r="AN48" i="94"/>
  <c r="AM48" i="94"/>
  <c r="AL48" i="94"/>
  <c r="AK48" i="94"/>
  <c r="AJ48" i="94"/>
  <c r="AI48" i="94"/>
  <c r="AG48" i="94"/>
  <c r="AF48" i="94"/>
  <c r="AE48" i="94"/>
  <c r="AC48" i="94"/>
  <c r="AB48" i="94"/>
  <c r="AA48" i="94"/>
  <c r="Z48" i="94"/>
  <c r="Y48" i="94"/>
  <c r="X48" i="94"/>
  <c r="P48" i="94"/>
  <c r="O48" i="94"/>
  <c r="N48" i="94"/>
  <c r="M48" i="94"/>
  <c r="L48" i="94"/>
  <c r="K48" i="94"/>
  <c r="J48" i="94"/>
  <c r="I48" i="94"/>
  <c r="H48" i="94"/>
  <c r="AN47" i="94"/>
  <c r="AM47" i="94"/>
  <c r="AL47" i="94"/>
  <c r="AK47" i="94"/>
  <c r="AJ47" i="94"/>
  <c r="AI47" i="94"/>
  <c r="AG47" i="94"/>
  <c r="AF47" i="94"/>
  <c r="AE47" i="94"/>
  <c r="AC47" i="94"/>
  <c r="AB47" i="94"/>
  <c r="AA47" i="94"/>
  <c r="Z47" i="94"/>
  <c r="Y47" i="94"/>
  <c r="X47" i="94"/>
  <c r="P47" i="94"/>
  <c r="O47" i="94"/>
  <c r="N47" i="94"/>
  <c r="M47" i="94"/>
  <c r="L47" i="94"/>
  <c r="K47" i="94"/>
  <c r="J47" i="94"/>
  <c r="I47" i="94"/>
  <c r="H47" i="94"/>
  <c r="AN46" i="94"/>
  <c r="AM46" i="94"/>
  <c r="AL46" i="94"/>
  <c r="AK46" i="94"/>
  <c r="AJ46" i="94"/>
  <c r="AI46" i="94"/>
  <c r="AG46" i="94"/>
  <c r="AF46" i="94"/>
  <c r="AE46" i="94"/>
  <c r="AC46" i="94"/>
  <c r="AB46" i="94"/>
  <c r="AA46" i="94"/>
  <c r="Z46" i="94"/>
  <c r="Y46" i="94"/>
  <c r="X46" i="94"/>
  <c r="P46" i="94"/>
  <c r="O46" i="94"/>
  <c r="N46" i="94"/>
  <c r="M46" i="94"/>
  <c r="L46" i="94"/>
  <c r="K46" i="94"/>
  <c r="J46" i="94"/>
  <c r="I46" i="94"/>
  <c r="H46" i="94"/>
  <c r="AN45" i="94"/>
  <c r="AM45" i="94"/>
  <c r="AL45" i="94"/>
  <c r="AK45" i="94"/>
  <c r="AJ45" i="94"/>
  <c r="AI45" i="94"/>
  <c r="AG45" i="94"/>
  <c r="AF45" i="94"/>
  <c r="AE45" i="94"/>
  <c r="AC45" i="94"/>
  <c r="AB45" i="94"/>
  <c r="AA45" i="94"/>
  <c r="Z45" i="94"/>
  <c r="Y45" i="94"/>
  <c r="X45" i="94"/>
  <c r="P45" i="94"/>
  <c r="O45" i="94"/>
  <c r="N45" i="94"/>
  <c r="M45" i="94"/>
  <c r="L45" i="94"/>
  <c r="K45" i="94"/>
  <c r="J45" i="94"/>
  <c r="I45" i="94"/>
  <c r="H45" i="94"/>
  <c r="AN44" i="94"/>
  <c r="AM44" i="94"/>
  <c r="AL44" i="94"/>
  <c r="AK44" i="94"/>
  <c r="AJ44" i="94"/>
  <c r="AI44" i="94"/>
  <c r="AG44" i="94"/>
  <c r="AF44" i="94"/>
  <c r="AE44" i="94"/>
  <c r="AC44" i="94"/>
  <c r="AB44" i="94"/>
  <c r="AA44" i="94"/>
  <c r="Z44" i="94"/>
  <c r="Y44" i="94"/>
  <c r="X44" i="94"/>
  <c r="P44" i="94"/>
  <c r="O44" i="94"/>
  <c r="N44" i="94"/>
  <c r="M44" i="94"/>
  <c r="L44" i="94"/>
  <c r="K44" i="94"/>
  <c r="J44" i="94"/>
  <c r="I44" i="94"/>
  <c r="H44" i="94"/>
  <c r="AN43" i="94"/>
  <c r="AM43" i="94"/>
  <c r="AL43" i="94"/>
  <c r="AK43" i="94"/>
  <c r="AJ43" i="94"/>
  <c r="AI43" i="94"/>
  <c r="AG43" i="94"/>
  <c r="AF43" i="94"/>
  <c r="AE43" i="94"/>
  <c r="AC43" i="94"/>
  <c r="AB43" i="94"/>
  <c r="AA43" i="94"/>
  <c r="Z43" i="94"/>
  <c r="Y43" i="94"/>
  <c r="X43" i="94"/>
  <c r="P43" i="94"/>
  <c r="O43" i="94"/>
  <c r="N43" i="94"/>
  <c r="M43" i="94"/>
  <c r="L43" i="94"/>
  <c r="K43" i="94"/>
  <c r="J43" i="94"/>
  <c r="I43" i="94"/>
  <c r="H43" i="94"/>
  <c r="AN42" i="94"/>
  <c r="AM42" i="94"/>
  <c r="AL42" i="94"/>
  <c r="AK42" i="94"/>
  <c r="AJ42" i="94"/>
  <c r="AI42" i="94"/>
  <c r="AG42" i="94"/>
  <c r="AF42" i="94"/>
  <c r="AE42" i="94"/>
  <c r="AC42" i="94"/>
  <c r="AB42" i="94"/>
  <c r="AA42" i="94"/>
  <c r="Z42" i="94"/>
  <c r="Y42" i="94"/>
  <c r="X42" i="94"/>
  <c r="P42" i="94"/>
  <c r="O42" i="94"/>
  <c r="N42" i="94"/>
  <c r="M42" i="94"/>
  <c r="L42" i="94"/>
  <c r="K42" i="94"/>
  <c r="J42" i="94"/>
  <c r="I42" i="94"/>
  <c r="H42" i="94"/>
  <c r="AN41" i="94"/>
  <c r="AM41" i="94"/>
  <c r="AL41" i="94"/>
  <c r="AK41" i="94"/>
  <c r="AJ41" i="94"/>
  <c r="AI41" i="94"/>
  <c r="AG41" i="94"/>
  <c r="AF41" i="94"/>
  <c r="AE41" i="94"/>
  <c r="AC41" i="94"/>
  <c r="AB41" i="94"/>
  <c r="AA41" i="94"/>
  <c r="Z41" i="94"/>
  <c r="Y41" i="94"/>
  <c r="X41" i="94"/>
  <c r="P41" i="94"/>
  <c r="O41" i="94"/>
  <c r="N41" i="94"/>
  <c r="M41" i="94"/>
  <c r="L41" i="94"/>
  <c r="K41" i="94"/>
  <c r="J41" i="94"/>
  <c r="I41" i="94"/>
  <c r="H41" i="94"/>
  <c r="AN40" i="94"/>
  <c r="AM40" i="94"/>
  <c r="AL40" i="94"/>
  <c r="AK40" i="94"/>
  <c r="AJ40" i="94"/>
  <c r="AI40" i="94"/>
  <c r="AG40" i="94"/>
  <c r="AF40" i="94"/>
  <c r="AE40" i="94"/>
  <c r="AC40" i="94"/>
  <c r="AB40" i="94"/>
  <c r="AA40" i="94"/>
  <c r="Z40" i="94"/>
  <c r="Y40" i="94"/>
  <c r="X40" i="94"/>
  <c r="P40" i="94"/>
  <c r="O40" i="94"/>
  <c r="N40" i="94"/>
  <c r="M40" i="94"/>
  <c r="L40" i="94"/>
  <c r="L63" i="94" s="1"/>
  <c r="K40" i="94"/>
  <c r="J40" i="94"/>
  <c r="I40" i="94"/>
  <c r="H40" i="94"/>
  <c r="AI38" i="94"/>
  <c r="AN33" i="94"/>
  <c r="AM33" i="94"/>
  <c r="AL33" i="94"/>
  <c r="AK33" i="94"/>
  <c r="AJ33" i="94"/>
  <c r="AI33" i="94"/>
  <c r="AG33" i="94"/>
  <c r="AF33" i="94"/>
  <c r="AE33" i="94"/>
  <c r="P33" i="94"/>
  <c r="O33" i="94"/>
  <c r="N33" i="94"/>
  <c r="W32" i="94"/>
  <c r="AC32" i="94" s="1"/>
  <c r="V32" i="94"/>
  <c r="U32" i="94"/>
  <c r="AA32" i="94" s="1"/>
  <c r="T32" i="94"/>
  <c r="S32" i="94"/>
  <c r="Y32" i="94" s="1"/>
  <c r="R32" i="94"/>
  <c r="X32" i="94" s="1"/>
  <c r="G32" i="94"/>
  <c r="F32" i="94"/>
  <c r="L32" i="94" s="1"/>
  <c r="E32" i="94"/>
  <c r="D32" i="94"/>
  <c r="J32" i="94" s="1"/>
  <c r="C32" i="94"/>
  <c r="B32" i="94"/>
  <c r="H32" i="94" s="1"/>
  <c r="AN31" i="94"/>
  <c r="AM31" i="94"/>
  <c r="AL31" i="94"/>
  <c r="AK31" i="94"/>
  <c r="AJ31" i="94"/>
  <c r="AI31" i="94"/>
  <c r="AG31" i="94"/>
  <c r="AF31" i="94"/>
  <c r="AE31" i="94"/>
  <c r="AC31" i="94"/>
  <c r="AB31" i="94"/>
  <c r="AA31" i="94"/>
  <c r="Z31" i="94"/>
  <c r="Y31" i="94"/>
  <c r="X31" i="94"/>
  <c r="P31" i="94"/>
  <c r="O31" i="94"/>
  <c r="N31" i="94"/>
  <c r="M31" i="94"/>
  <c r="L31" i="94"/>
  <c r="K31" i="94"/>
  <c r="J31" i="94"/>
  <c r="I31" i="94"/>
  <c r="H31" i="94"/>
  <c r="AN30" i="94"/>
  <c r="AM30" i="94"/>
  <c r="AL30" i="94"/>
  <c r="AK30" i="94"/>
  <c r="AJ30" i="94"/>
  <c r="AI30" i="94"/>
  <c r="AG30" i="94"/>
  <c r="AF30" i="94"/>
  <c r="AE30" i="94"/>
  <c r="AC30" i="94"/>
  <c r="AB30" i="94"/>
  <c r="AA30" i="94"/>
  <c r="Z30" i="94"/>
  <c r="Y30" i="94"/>
  <c r="X30" i="94"/>
  <c r="P30" i="94"/>
  <c r="O30" i="94"/>
  <c r="N30" i="94"/>
  <c r="M30" i="94"/>
  <c r="L30" i="94"/>
  <c r="K30" i="94"/>
  <c r="J30" i="94"/>
  <c r="I30" i="94"/>
  <c r="H30" i="94"/>
  <c r="AN29" i="94"/>
  <c r="AM29" i="94"/>
  <c r="AL29" i="94"/>
  <c r="AK29" i="94"/>
  <c r="AJ29" i="94"/>
  <c r="AI29" i="94"/>
  <c r="AG29" i="94"/>
  <c r="AF29" i="94"/>
  <c r="AE29" i="94"/>
  <c r="AC29" i="94"/>
  <c r="AB29" i="94"/>
  <c r="AA29" i="94"/>
  <c r="Z29" i="94"/>
  <c r="Y29" i="94"/>
  <c r="X29" i="94"/>
  <c r="P29" i="94"/>
  <c r="O29" i="94"/>
  <c r="N29" i="94"/>
  <c r="M29" i="94"/>
  <c r="L29" i="94"/>
  <c r="K29" i="94"/>
  <c r="J29" i="94"/>
  <c r="I29" i="94"/>
  <c r="H29" i="94"/>
  <c r="AN28" i="94"/>
  <c r="AM28" i="94"/>
  <c r="AL28" i="94"/>
  <c r="AK28" i="94"/>
  <c r="AJ28" i="94"/>
  <c r="AI28" i="94"/>
  <c r="AG28" i="94"/>
  <c r="AF28" i="94"/>
  <c r="AE28" i="94"/>
  <c r="AC28" i="94"/>
  <c r="AB28" i="94"/>
  <c r="AA28" i="94"/>
  <c r="Z28" i="94"/>
  <c r="Y28" i="94"/>
  <c r="X28" i="94"/>
  <c r="P28" i="94"/>
  <c r="O28" i="94"/>
  <c r="N28" i="94"/>
  <c r="M28" i="94"/>
  <c r="L28" i="94"/>
  <c r="K28" i="94"/>
  <c r="J28" i="94"/>
  <c r="I28" i="94"/>
  <c r="H28" i="94"/>
  <c r="AN27" i="94"/>
  <c r="AM27" i="94"/>
  <c r="AL27" i="94"/>
  <c r="AK27" i="94"/>
  <c r="AJ27" i="94"/>
  <c r="AI27" i="94"/>
  <c r="AG27" i="94"/>
  <c r="AF27" i="94"/>
  <c r="AE27" i="94"/>
  <c r="AC27" i="94"/>
  <c r="AB27" i="94"/>
  <c r="AA27" i="94"/>
  <c r="Z27" i="94"/>
  <c r="Y27" i="94"/>
  <c r="X27" i="94"/>
  <c r="P27" i="94"/>
  <c r="O27" i="94"/>
  <c r="N27" i="94"/>
  <c r="M27" i="94"/>
  <c r="L27" i="94"/>
  <c r="K27" i="94"/>
  <c r="J27" i="94"/>
  <c r="I27" i="94"/>
  <c r="H27" i="94"/>
  <c r="AN26" i="94"/>
  <c r="AM26" i="94"/>
  <c r="AL26" i="94"/>
  <c r="AK26" i="94"/>
  <c r="AJ26" i="94"/>
  <c r="AI26" i="94"/>
  <c r="AG26" i="94"/>
  <c r="AF26" i="94"/>
  <c r="AE26" i="94"/>
  <c r="AC26" i="94"/>
  <c r="AB26" i="94"/>
  <c r="AA26" i="94"/>
  <c r="Z26" i="94"/>
  <c r="Y26" i="94"/>
  <c r="X26" i="94"/>
  <c r="P26" i="94"/>
  <c r="O26" i="94"/>
  <c r="N26" i="94"/>
  <c r="M26" i="94"/>
  <c r="L26" i="94"/>
  <c r="K26" i="94"/>
  <c r="J26" i="94"/>
  <c r="I26" i="94"/>
  <c r="H26" i="94"/>
  <c r="AN25" i="94"/>
  <c r="AM25" i="94"/>
  <c r="AL25" i="94"/>
  <c r="AK25" i="94"/>
  <c r="AJ25" i="94"/>
  <c r="AI25" i="94"/>
  <c r="AG25" i="94"/>
  <c r="AF25" i="94"/>
  <c r="AE25" i="94"/>
  <c r="AC25" i="94"/>
  <c r="AB25" i="94"/>
  <c r="AA25" i="94"/>
  <c r="Z25" i="94"/>
  <c r="Y25" i="94"/>
  <c r="X25" i="94"/>
  <c r="P25" i="94"/>
  <c r="O25" i="94"/>
  <c r="N25" i="94"/>
  <c r="M25" i="94"/>
  <c r="L25" i="94"/>
  <c r="K25" i="94"/>
  <c r="J25" i="94"/>
  <c r="I25" i="94"/>
  <c r="H25" i="94"/>
  <c r="AN24" i="94"/>
  <c r="AM24" i="94"/>
  <c r="AL24" i="94"/>
  <c r="AK24" i="94"/>
  <c r="AJ24" i="94"/>
  <c r="AI24" i="94"/>
  <c r="AG24" i="94"/>
  <c r="AF24" i="94"/>
  <c r="AE24" i="94"/>
  <c r="AC24" i="94"/>
  <c r="AB24" i="94"/>
  <c r="AA24" i="94"/>
  <c r="Z24" i="94"/>
  <c r="Y24" i="94"/>
  <c r="X24" i="94"/>
  <c r="P24" i="94"/>
  <c r="O24" i="94"/>
  <c r="N24" i="94"/>
  <c r="M24" i="94"/>
  <c r="L24" i="94"/>
  <c r="K24" i="94"/>
  <c r="J24" i="94"/>
  <c r="I24" i="94"/>
  <c r="H24" i="94"/>
  <c r="AN23" i="94"/>
  <c r="AM23" i="94"/>
  <c r="AL23" i="94"/>
  <c r="AK23" i="94"/>
  <c r="AJ23" i="94"/>
  <c r="AI23" i="94"/>
  <c r="AG23" i="94"/>
  <c r="AF23" i="94"/>
  <c r="AE23" i="94"/>
  <c r="AC23" i="94"/>
  <c r="AB23" i="94"/>
  <c r="AA23" i="94"/>
  <c r="Z23" i="94"/>
  <c r="Y23" i="94"/>
  <c r="X23" i="94"/>
  <c r="P23" i="94"/>
  <c r="O23" i="94"/>
  <c r="N23" i="94"/>
  <c r="M23" i="94"/>
  <c r="L23" i="94"/>
  <c r="K23" i="94"/>
  <c r="J23" i="94"/>
  <c r="I23" i="94"/>
  <c r="H23" i="94"/>
  <c r="AN22" i="94"/>
  <c r="AM22" i="94"/>
  <c r="AL22" i="94"/>
  <c r="AK22" i="94"/>
  <c r="AJ22" i="94"/>
  <c r="AI22" i="94"/>
  <c r="AG22" i="94"/>
  <c r="AF22" i="94"/>
  <c r="AE22" i="94"/>
  <c r="AC22" i="94"/>
  <c r="AB22" i="94"/>
  <c r="AA22" i="94"/>
  <c r="Z22" i="94"/>
  <c r="Y22" i="94"/>
  <c r="X22" i="94"/>
  <c r="P22" i="94"/>
  <c r="O22" i="94"/>
  <c r="N22" i="94"/>
  <c r="M22" i="94"/>
  <c r="L22" i="94"/>
  <c r="K22" i="94"/>
  <c r="J22" i="94"/>
  <c r="I22" i="94"/>
  <c r="H22" i="94"/>
  <c r="AN21" i="94"/>
  <c r="AM21" i="94"/>
  <c r="AL21" i="94"/>
  <c r="AK21" i="94"/>
  <c r="AJ21" i="94"/>
  <c r="AI21" i="94"/>
  <c r="AG21" i="94"/>
  <c r="AF21" i="94"/>
  <c r="AE21" i="94"/>
  <c r="AC21" i="94"/>
  <c r="AB21" i="94"/>
  <c r="AA21" i="94"/>
  <c r="Z21" i="94"/>
  <c r="Y21" i="94"/>
  <c r="X21" i="94"/>
  <c r="P21" i="94"/>
  <c r="O21" i="94"/>
  <c r="N21" i="94"/>
  <c r="M21" i="94"/>
  <c r="L21" i="94"/>
  <c r="K21" i="94"/>
  <c r="J21" i="94"/>
  <c r="I21" i="94"/>
  <c r="H21" i="94"/>
  <c r="AN20" i="94"/>
  <c r="AM20" i="94"/>
  <c r="AL20" i="94"/>
  <c r="AK20" i="94"/>
  <c r="AJ20" i="94"/>
  <c r="AI20" i="94"/>
  <c r="AG20" i="94"/>
  <c r="AF20" i="94"/>
  <c r="AE20" i="94"/>
  <c r="AC20" i="94"/>
  <c r="AB20" i="94"/>
  <c r="AA20" i="94"/>
  <c r="Z20" i="94"/>
  <c r="Y20" i="94"/>
  <c r="X20" i="94"/>
  <c r="P20" i="94"/>
  <c r="O20" i="94"/>
  <c r="N20" i="94"/>
  <c r="M20" i="94"/>
  <c r="L20" i="94"/>
  <c r="K20" i="94"/>
  <c r="J20" i="94"/>
  <c r="I20" i="94"/>
  <c r="H20" i="94"/>
  <c r="AN19" i="94"/>
  <c r="AM19" i="94"/>
  <c r="AL19" i="94"/>
  <c r="AK19" i="94"/>
  <c r="AJ19" i="94"/>
  <c r="AI19" i="94"/>
  <c r="AG19" i="94"/>
  <c r="AF19" i="94"/>
  <c r="AE19" i="94"/>
  <c r="AC19" i="94"/>
  <c r="AB19" i="94"/>
  <c r="AA19" i="94"/>
  <c r="Z19" i="94"/>
  <c r="Y19" i="94"/>
  <c r="X19" i="94"/>
  <c r="P19" i="94"/>
  <c r="O19" i="94"/>
  <c r="N19" i="94"/>
  <c r="M19" i="94"/>
  <c r="L19" i="94"/>
  <c r="K19" i="94"/>
  <c r="J19" i="94"/>
  <c r="I19" i="94"/>
  <c r="H19" i="94"/>
  <c r="AN18" i="94"/>
  <c r="AM18" i="94"/>
  <c r="AL18" i="94"/>
  <c r="AK18" i="94"/>
  <c r="AJ18" i="94"/>
  <c r="AI18" i="94"/>
  <c r="AG18" i="94"/>
  <c r="AF18" i="94"/>
  <c r="AE18" i="94"/>
  <c r="AC18" i="94"/>
  <c r="AB18" i="94"/>
  <c r="AA18" i="94"/>
  <c r="Z18" i="94"/>
  <c r="Y18" i="94"/>
  <c r="X18" i="94"/>
  <c r="P18" i="94"/>
  <c r="O18" i="94"/>
  <c r="N18" i="94"/>
  <c r="M18" i="94"/>
  <c r="L18" i="94"/>
  <c r="K18" i="94"/>
  <c r="J18" i="94"/>
  <c r="I18" i="94"/>
  <c r="H18" i="94"/>
  <c r="AN17" i="94"/>
  <c r="AM17" i="94"/>
  <c r="AL17" i="94"/>
  <c r="AK17" i="94"/>
  <c r="AJ17" i="94"/>
  <c r="AI17" i="94"/>
  <c r="AG17" i="94"/>
  <c r="AF17" i="94"/>
  <c r="AE17" i="94"/>
  <c r="AC17" i="94"/>
  <c r="AB17" i="94"/>
  <c r="AA17" i="94"/>
  <c r="Z17" i="94"/>
  <c r="Y17" i="94"/>
  <c r="X17" i="94"/>
  <c r="P17" i="94"/>
  <c r="O17" i="94"/>
  <c r="N17" i="94"/>
  <c r="M17" i="94"/>
  <c r="L17" i="94"/>
  <c r="K17" i="94"/>
  <c r="J17" i="94"/>
  <c r="I17" i="94"/>
  <c r="H17" i="94"/>
  <c r="AN16" i="94"/>
  <c r="AM16" i="94"/>
  <c r="AL16" i="94"/>
  <c r="AK16" i="94"/>
  <c r="AJ16" i="94"/>
  <c r="AI16" i="94"/>
  <c r="AG16" i="94"/>
  <c r="AF16" i="94"/>
  <c r="AE16" i="94"/>
  <c r="AC16" i="94"/>
  <c r="AB16" i="94"/>
  <c r="AA16" i="94"/>
  <c r="Z16" i="94"/>
  <c r="Y16" i="94"/>
  <c r="X16" i="94"/>
  <c r="P16" i="94"/>
  <c r="O16" i="94"/>
  <c r="N16" i="94"/>
  <c r="M16" i="94"/>
  <c r="L16" i="94"/>
  <c r="K16" i="94"/>
  <c r="J16" i="94"/>
  <c r="I16" i="94"/>
  <c r="H16" i="94"/>
  <c r="AN15" i="94"/>
  <c r="AM15" i="94"/>
  <c r="AL15" i="94"/>
  <c r="AK15" i="94"/>
  <c r="AJ15" i="94"/>
  <c r="AI15" i="94"/>
  <c r="AG15" i="94"/>
  <c r="AF15" i="94"/>
  <c r="AE15" i="94"/>
  <c r="AC15" i="94"/>
  <c r="AB15" i="94"/>
  <c r="AA15" i="94"/>
  <c r="Z15" i="94"/>
  <c r="Y15" i="94"/>
  <c r="X15" i="94"/>
  <c r="P15" i="94"/>
  <c r="O15" i="94"/>
  <c r="N15" i="94"/>
  <c r="M15" i="94"/>
  <c r="L15" i="94"/>
  <c r="K15" i="94"/>
  <c r="J15" i="94"/>
  <c r="I15" i="94"/>
  <c r="H15" i="94"/>
  <c r="AN14" i="94"/>
  <c r="AM14" i="94"/>
  <c r="AL14" i="94"/>
  <c r="AK14" i="94"/>
  <c r="AJ14" i="94"/>
  <c r="AI14" i="94"/>
  <c r="AG14" i="94"/>
  <c r="AF14" i="94"/>
  <c r="AE14" i="94"/>
  <c r="AC14" i="94"/>
  <c r="AB14" i="94"/>
  <c r="AA14" i="94"/>
  <c r="Z14" i="94"/>
  <c r="Y14" i="94"/>
  <c r="X14" i="94"/>
  <c r="P14" i="94"/>
  <c r="O14" i="94"/>
  <c r="N14" i="94"/>
  <c r="M14" i="94"/>
  <c r="L14" i="94"/>
  <c r="K14" i="94"/>
  <c r="J14" i="94"/>
  <c r="I14" i="94"/>
  <c r="H14" i="94"/>
  <c r="AN13" i="94"/>
  <c r="AM13" i="94"/>
  <c r="AL13" i="94"/>
  <c r="AK13" i="94"/>
  <c r="AJ13" i="94"/>
  <c r="AI13" i="94"/>
  <c r="AG13" i="94"/>
  <c r="AF13" i="94"/>
  <c r="AE13" i="94"/>
  <c r="AC13" i="94"/>
  <c r="AB13" i="94"/>
  <c r="AA13" i="94"/>
  <c r="Z13" i="94"/>
  <c r="Y13" i="94"/>
  <c r="X13" i="94"/>
  <c r="P13" i="94"/>
  <c r="O13" i="94"/>
  <c r="N13" i="94"/>
  <c r="M13" i="94"/>
  <c r="L13" i="94"/>
  <c r="K13" i="94"/>
  <c r="J13" i="94"/>
  <c r="I13" i="94"/>
  <c r="H13" i="94"/>
  <c r="AN12" i="94"/>
  <c r="AM12" i="94"/>
  <c r="AL12" i="94"/>
  <c r="AK12" i="94"/>
  <c r="AJ12" i="94"/>
  <c r="AI12" i="94"/>
  <c r="AG12" i="94"/>
  <c r="AF12" i="94"/>
  <c r="AE12" i="94"/>
  <c r="AC12" i="94"/>
  <c r="AB12" i="94"/>
  <c r="AA12" i="94"/>
  <c r="Z12" i="94"/>
  <c r="Y12" i="94"/>
  <c r="X12" i="94"/>
  <c r="P12" i="94"/>
  <c r="O12" i="94"/>
  <c r="N12" i="94"/>
  <c r="M12" i="94"/>
  <c r="L12" i="94"/>
  <c r="K12" i="94"/>
  <c r="J12" i="94"/>
  <c r="I12" i="94"/>
  <c r="H12" i="94"/>
  <c r="AN11" i="94"/>
  <c r="AM11" i="94"/>
  <c r="AL11" i="94"/>
  <c r="AK11" i="94"/>
  <c r="AJ11" i="94"/>
  <c r="AI11" i="94"/>
  <c r="AG11" i="94"/>
  <c r="AF11" i="94"/>
  <c r="AE11" i="94"/>
  <c r="AC11" i="94"/>
  <c r="AB11" i="94"/>
  <c r="AA11" i="94"/>
  <c r="Z11" i="94"/>
  <c r="Y11" i="94"/>
  <c r="X11" i="94"/>
  <c r="P11" i="94"/>
  <c r="O11" i="94"/>
  <c r="N11" i="94"/>
  <c r="M11" i="94"/>
  <c r="L11" i="94"/>
  <c r="K11" i="94"/>
  <c r="J11" i="94"/>
  <c r="I11" i="94"/>
  <c r="H11" i="94"/>
  <c r="AN10" i="94"/>
  <c r="AM10" i="94"/>
  <c r="AL10" i="94"/>
  <c r="AK10" i="94"/>
  <c r="AJ10" i="94"/>
  <c r="AI10" i="94"/>
  <c r="AG10" i="94"/>
  <c r="AF10" i="94"/>
  <c r="AE10" i="94"/>
  <c r="AC10" i="94"/>
  <c r="AB10" i="94"/>
  <c r="AA10" i="94"/>
  <c r="Z10" i="94"/>
  <c r="Y10" i="94"/>
  <c r="X10" i="94"/>
  <c r="P10" i="94"/>
  <c r="O10" i="94"/>
  <c r="N10" i="94"/>
  <c r="M10" i="94"/>
  <c r="L10" i="94"/>
  <c r="K10" i="94"/>
  <c r="J10" i="94"/>
  <c r="I10" i="94"/>
  <c r="H10" i="94"/>
  <c r="AN9" i="94"/>
  <c r="AM9" i="94"/>
  <c r="AL9" i="94"/>
  <c r="AK9" i="94"/>
  <c r="AJ9" i="94"/>
  <c r="AI9" i="94"/>
  <c r="AG9" i="94"/>
  <c r="AF9" i="94"/>
  <c r="AE9" i="94"/>
  <c r="AC9" i="94"/>
  <c r="AB9" i="94"/>
  <c r="AA9" i="94"/>
  <c r="Z9" i="94"/>
  <c r="Y9" i="94"/>
  <c r="X9" i="94"/>
  <c r="P9" i="94"/>
  <c r="O9" i="94"/>
  <c r="N9" i="94"/>
  <c r="M9" i="94"/>
  <c r="L9" i="94"/>
  <c r="K9" i="94"/>
  <c r="J9" i="94"/>
  <c r="I9" i="94"/>
  <c r="H9" i="94"/>
  <c r="AN8" i="94"/>
  <c r="AM8" i="94"/>
  <c r="AL8" i="94"/>
  <c r="AK8" i="94"/>
  <c r="AJ8" i="94"/>
  <c r="AI8" i="94"/>
  <c r="AG8" i="94"/>
  <c r="AF8" i="94"/>
  <c r="AE8" i="94"/>
  <c r="AC8" i="94"/>
  <c r="AB8" i="94"/>
  <c r="AA8" i="94"/>
  <c r="Z8" i="94"/>
  <c r="Y8" i="94"/>
  <c r="X8" i="94"/>
  <c r="P8" i="94"/>
  <c r="O8" i="94"/>
  <c r="N8" i="94"/>
  <c r="M8" i="94"/>
  <c r="L8" i="94"/>
  <c r="K8" i="94"/>
  <c r="J8" i="94"/>
  <c r="I8" i="94"/>
  <c r="H8" i="94"/>
  <c r="AN7" i="94"/>
  <c r="AM7" i="94"/>
  <c r="AL7" i="94"/>
  <c r="AK7" i="94"/>
  <c r="AJ7" i="94"/>
  <c r="AI7" i="94"/>
  <c r="AG7" i="94"/>
  <c r="AF7" i="94"/>
  <c r="AE7" i="94"/>
  <c r="AC7" i="94"/>
  <c r="AB7" i="94"/>
  <c r="AA7" i="94"/>
  <c r="Z7" i="94"/>
  <c r="Y7" i="94"/>
  <c r="X7" i="94"/>
  <c r="P7" i="94"/>
  <c r="O7" i="94"/>
  <c r="N7" i="94"/>
  <c r="M7" i="94"/>
  <c r="L7" i="94"/>
  <c r="K7" i="94"/>
  <c r="J7" i="94"/>
  <c r="I7" i="94"/>
  <c r="H7" i="94"/>
  <c r="N94" i="36"/>
  <c r="O94" i="36"/>
  <c r="P94" i="36"/>
  <c r="N95" i="36"/>
  <c r="O95" i="36"/>
  <c r="P95" i="36"/>
  <c r="N70" i="36"/>
  <c r="O70" i="36"/>
  <c r="P70" i="36"/>
  <c r="N71" i="36"/>
  <c r="O71" i="36"/>
  <c r="P71" i="36"/>
  <c r="N72" i="36"/>
  <c r="O72" i="36"/>
  <c r="P72" i="36"/>
  <c r="N73" i="36"/>
  <c r="O73" i="36"/>
  <c r="P73" i="36"/>
  <c r="N74" i="36"/>
  <c r="O74" i="36"/>
  <c r="P74" i="36"/>
  <c r="N75" i="36"/>
  <c r="O75" i="36"/>
  <c r="P75" i="36"/>
  <c r="N76" i="36"/>
  <c r="O76" i="36"/>
  <c r="P76" i="36"/>
  <c r="H70" i="36"/>
  <c r="I70" i="36"/>
  <c r="J70" i="36"/>
  <c r="K70" i="36"/>
  <c r="L70" i="36"/>
  <c r="M70" i="36"/>
  <c r="H71" i="36"/>
  <c r="I71" i="36"/>
  <c r="J71" i="36"/>
  <c r="K71" i="36"/>
  <c r="L71" i="36"/>
  <c r="M71" i="36"/>
  <c r="H72" i="36"/>
  <c r="I72" i="36"/>
  <c r="J72" i="36"/>
  <c r="K72" i="36"/>
  <c r="L72" i="36"/>
  <c r="M72" i="36"/>
  <c r="H73" i="36"/>
  <c r="I73" i="36"/>
  <c r="J73" i="36"/>
  <c r="K73" i="36"/>
  <c r="L73" i="36"/>
  <c r="M73" i="36"/>
  <c r="H74" i="36"/>
  <c r="I74" i="36"/>
  <c r="J74" i="36"/>
  <c r="K74" i="36"/>
  <c r="L74" i="36"/>
  <c r="M74" i="36"/>
  <c r="H75" i="36"/>
  <c r="I75" i="36"/>
  <c r="J75" i="36"/>
  <c r="K75" i="36"/>
  <c r="L75" i="36"/>
  <c r="M75" i="36"/>
  <c r="H76" i="36"/>
  <c r="I76" i="36"/>
  <c r="J76" i="36"/>
  <c r="K76" i="36"/>
  <c r="L76" i="36"/>
  <c r="M76" i="36"/>
  <c r="H77" i="36"/>
  <c r="I77" i="36"/>
  <c r="J77" i="36"/>
  <c r="K77" i="36"/>
  <c r="L77" i="36"/>
  <c r="M77" i="36"/>
  <c r="H78" i="36"/>
  <c r="I78" i="36"/>
  <c r="J78" i="36"/>
  <c r="K78" i="36"/>
  <c r="L78" i="36"/>
  <c r="M78" i="36"/>
  <c r="H79" i="36"/>
  <c r="I79" i="36"/>
  <c r="J79" i="36"/>
  <c r="K79" i="36"/>
  <c r="L79" i="36"/>
  <c r="M79" i="36"/>
  <c r="H80" i="36"/>
  <c r="I80" i="36"/>
  <c r="J80" i="36"/>
  <c r="K80" i="36"/>
  <c r="L80" i="36"/>
  <c r="M80" i="36"/>
  <c r="H81" i="36"/>
  <c r="I81" i="36"/>
  <c r="J81" i="36"/>
  <c r="K81" i="36"/>
  <c r="L81" i="36"/>
  <c r="M81" i="36"/>
  <c r="H82" i="36"/>
  <c r="I82" i="36"/>
  <c r="J82" i="36"/>
  <c r="K82" i="36"/>
  <c r="L82" i="36"/>
  <c r="M82" i="36"/>
  <c r="H83" i="36"/>
  <c r="I83" i="36"/>
  <c r="J83" i="36"/>
  <c r="K83" i="36"/>
  <c r="L83" i="36"/>
  <c r="M83" i="36"/>
  <c r="H84" i="36"/>
  <c r="I84" i="36"/>
  <c r="J84" i="36"/>
  <c r="K84" i="36"/>
  <c r="L84" i="36"/>
  <c r="M84" i="36"/>
  <c r="H85" i="36"/>
  <c r="I85" i="36"/>
  <c r="J85" i="36"/>
  <c r="K85" i="36"/>
  <c r="L85" i="36"/>
  <c r="M85" i="36"/>
  <c r="H86" i="36"/>
  <c r="I86" i="36"/>
  <c r="J86" i="36"/>
  <c r="K86" i="36"/>
  <c r="L86" i="36"/>
  <c r="M86" i="36"/>
  <c r="H87" i="36"/>
  <c r="I87" i="36"/>
  <c r="J87" i="36"/>
  <c r="K87" i="36"/>
  <c r="L87" i="36"/>
  <c r="M87" i="36"/>
  <c r="H88" i="36"/>
  <c r="I88" i="36"/>
  <c r="J88" i="36"/>
  <c r="K88" i="36"/>
  <c r="L88" i="36"/>
  <c r="M88" i="36"/>
  <c r="H89" i="36"/>
  <c r="I89" i="36"/>
  <c r="J89" i="36"/>
  <c r="K89" i="36"/>
  <c r="L89" i="36"/>
  <c r="M89" i="36"/>
  <c r="H90" i="36"/>
  <c r="I90" i="36"/>
  <c r="J90" i="36"/>
  <c r="K90" i="36"/>
  <c r="L90" i="36"/>
  <c r="M90" i="36"/>
  <c r="H91" i="36"/>
  <c r="I91" i="36"/>
  <c r="J91" i="36"/>
  <c r="K91" i="36"/>
  <c r="L91" i="36"/>
  <c r="M91" i="36"/>
  <c r="H92" i="36"/>
  <c r="I92" i="36"/>
  <c r="J92" i="36"/>
  <c r="K92" i="36"/>
  <c r="L92" i="36"/>
  <c r="M92" i="36"/>
  <c r="H93" i="36"/>
  <c r="I93" i="36"/>
  <c r="J93" i="36"/>
  <c r="K93" i="36"/>
  <c r="L93" i="36"/>
  <c r="M93" i="36"/>
  <c r="H94" i="36"/>
  <c r="I94" i="36"/>
  <c r="J94" i="36"/>
  <c r="K94" i="36"/>
  <c r="L94" i="36"/>
  <c r="M94" i="36"/>
  <c r="H95" i="36"/>
  <c r="I95" i="36"/>
  <c r="J95" i="36"/>
  <c r="K95" i="36"/>
  <c r="L95" i="36"/>
  <c r="M95" i="36"/>
  <c r="AI94" i="36"/>
  <c r="AJ94" i="36"/>
  <c r="AK94" i="36"/>
  <c r="AL94" i="36"/>
  <c r="AM94" i="36"/>
  <c r="AN94" i="36"/>
  <c r="AI95" i="36"/>
  <c r="AJ95" i="36"/>
  <c r="AK95" i="36"/>
  <c r="AL95" i="36"/>
  <c r="AM95" i="36"/>
  <c r="AN95" i="36"/>
  <c r="AE94" i="36"/>
  <c r="AF94" i="36"/>
  <c r="AG94" i="36"/>
  <c r="AE95" i="36"/>
  <c r="AF95" i="36"/>
  <c r="AG95" i="36"/>
  <c r="Y70" i="36"/>
  <c r="Z70" i="36"/>
  <c r="AA70" i="36"/>
  <c r="AB70" i="36"/>
  <c r="AC70" i="36"/>
  <c r="Y71" i="36"/>
  <c r="Z71" i="36"/>
  <c r="AA71" i="36"/>
  <c r="AB71" i="36"/>
  <c r="AC71" i="36"/>
  <c r="Y72" i="36"/>
  <c r="Z72" i="36"/>
  <c r="AA72" i="36"/>
  <c r="AB72" i="36"/>
  <c r="AC72" i="36"/>
  <c r="Y73" i="36"/>
  <c r="Z73" i="36"/>
  <c r="AA73" i="36"/>
  <c r="AB73" i="36"/>
  <c r="AC73" i="36"/>
  <c r="Y74" i="36"/>
  <c r="Z74" i="36"/>
  <c r="AA74" i="36"/>
  <c r="AB74" i="36"/>
  <c r="AC74" i="36"/>
  <c r="Y75" i="36"/>
  <c r="Z75" i="36"/>
  <c r="AA75" i="36"/>
  <c r="AB75" i="36"/>
  <c r="AC75" i="36"/>
  <c r="Y76" i="36"/>
  <c r="Z76" i="36"/>
  <c r="AA76" i="36"/>
  <c r="AB76" i="36"/>
  <c r="AC76" i="36"/>
  <c r="Y77" i="36"/>
  <c r="Z77" i="36"/>
  <c r="AA77" i="36"/>
  <c r="AB77" i="36"/>
  <c r="AC77" i="36"/>
  <c r="Y78" i="36"/>
  <c r="Z78" i="36"/>
  <c r="AA78" i="36"/>
  <c r="AB78" i="36"/>
  <c r="AC78" i="36"/>
  <c r="Y79" i="36"/>
  <c r="Z79" i="36"/>
  <c r="AA79" i="36"/>
  <c r="AB79" i="36"/>
  <c r="AC79" i="36"/>
  <c r="Y80" i="36"/>
  <c r="Z80" i="36"/>
  <c r="AA80" i="36"/>
  <c r="AB80" i="36"/>
  <c r="AC80" i="36"/>
  <c r="Y81" i="36"/>
  <c r="Z81" i="36"/>
  <c r="AA81" i="36"/>
  <c r="AB81" i="36"/>
  <c r="AC81" i="36"/>
  <c r="Y82" i="36"/>
  <c r="Z82" i="36"/>
  <c r="AA82" i="36"/>
  <c r="AB82" i="36"/>
  <c r="AC82" i="36"/>
  <c r="Y83" i="36"/>
  <c r="Z83" i="36"/>
  <c r="AA83" i="36"/>
  <c r="AB83" i="36"/>
  <c r="AC83" i="36"/>
  <c r="Y84" i="36"/>
  <c r="Z84" i="36"/>
  <c r="AA84" i="36"/>
  <c r="AB84" i="36"/>
  <c r="AC84" i="36"/>
  <c r="Y85" i="36"/>
  <c r="Z85" i="36"/>
  <c r="AA85" i="36"/>
  <c r="AB85" i="36"/>
  <c r="AC85" i="36"/>
  <c r="Y86" i="36"/>
  <c r="Z86" i="36"/>
  <c r="AA86" i="36"/>
  <c r="AB86" i="36"/>
  <c r="AC86" i="36"/>
  <c r="Y87" i="36"/>
  <c r="Z87" i="36"/>
  <c r="AA87" i="36"/>
  <c r="AB87" i="36"/>
  <c r="AC87" i="36"/>
  <c r="Y88" i="36"/>
  <c r="Z88" i="36"/>
  <c r="AA88" i="36"/>
  <c r="AB88" i="36"/>
  <c r="AC88" i="36"/>
  <c r="Y89" i="36"/>
  <c r="Z89" i="36"/>
  <c r="AA89" i="36"/>
  <c r="AB89" i="36"/>
  <c r="AC89" i="36"/>
  <c r="Y90" i="36"/>
  <c r="Z90" i="36"/>
  <c r="AA90" i="36"/>
  <c r="AB90" i="36"/>
  <c r="AC90" i="36"/>
  <c r="Y91" i="36"/>
  <c r="Z91" i="36"/>
  <c r="AA91" i="36"/>
  <c r="AB91" i="36"/>
  <c r="AC91" i="36"/>
  <c r="Y92" i="36"/>
  <c r="Z92" i="36"/>
  <c r="AA92" i="36"/>
  <c r="AB92" i="36"/>
  <c r="AC92" i="36"/>
  <c r="Y93" i="36"/>
  <c r="Z93" i="36"/>
  <c r="AA93" i="36"/>
  <c r="AB93" i="36"/>
  <c r="AC93" i="36"/>
  <c r="Y94" i="36"/>
  <c r="Z94" i="36"/>
  <c r="AA94" i="36"/>
  <c r="AB94" i="36"/>
  <c r="AC94" i="36"/>
  <c r="Y95" i="36"/>
  <c r="Z95" i="36"/>
  <c r="AA95" i="36"/>
  <c r="AB95" i="36"/>
  <c r="AC95" i="36"/>
  <c r="AC69" i="36"/>
  <c r="AB69" i="36"/>
  <c r="AA69" i="36"/>
  <c r="Z69" i="36"/>
  <c r="Y69" i="36"/>
  <c r="M69" i="36"/>
  <c r="L69" i="36"/>
  <c r="K69" i="36"/>
  <c r="J69" i="36"/>
  <c r="I69" i="36"/>
  <c r="H69" i="36"/>
  <c r="X41" i="36"/>
  <c r="Y41" i="36"/>
  <c r="Z41" i="36"/>
  <c r="AA41" i="36"/>
  <c r="AB41" i="36"/>
  <c r="AC41" i="36"/>
  <c r="X42" i="36"/>
  <c r="Y42" i="36"/>
  <c r="Z42" i="36"/>
  <c r="AA42" i="36"/>
  <c r="AB42" i="36"/>
  <c r="AC42" i="36"/>
  <c r="X43" i="36"/>
  <c r="Y43" i="36"/>
  <c r="Z43" i="36"/>
  <c r="AA43" i="36"/>
  <c r="AB43" i="36"/>
  <c r="AC43" i="36"/>
  <c r="X44" i="36"/>
  <c r="Y44" i="36"/>
  <c r="Z44" i="36"/>
  <c r="AA44" i="36"/>
  <c r="AB44" i="36"/>
  <c r="AC44" i="36"/>
  <c r="X45" i="36"/>
  <c r="Y45" i="36"/>
  <c r="Z45" i="36"/>
  <c r="AA45" i="36"/>
  <c r="AB45" i="36"/>
  <c r="AC45" i="36"/>
  <c r="X46" i="36"/>
  <c r="Y46" i="36"/>
  <c r="Z46" i="36"/>
  <c r="AA46" i="36"/>
  <c r="AB46" i="36"/>
  <c r="AC46" i="36"/>
  <c r="X47" i="36"/>
  <c r="Y47" i="36"/>
  <c r="Z47" i="36"/>
  <c r="AA47" i="36"/>
  <c r="AB47" i="36"/>
  <c r="AC47" i="36"/>
  <c r="X48" i="36"/>
  <c r="Y48" i="36"/>
  <c r="Z48" i="36"/>
  <c r="AA48" i="36"/>
  <c r="AB48" i="36"/>
  <c r="AC48" i="36"/>
  <c r="X49" i="36"/>
  <c r="Y49" i="36"/>
  <c r="Z49" i="36"/>
  <c r="AA49" i="36"/>
  <c r="AB49" i="36"/>
  <c r="AC49" i="36"/>
  <c r="X50" i="36"/>
  <c r="Y50" i="36"/>
  <c r="Z50" i="36"/>
  <c r="AA50" i="36"/>
  <c r="AB50" i="36"/>
  <c r="AC50" i="36"/>
  <c r="X51" i="36"/>
  <c r="Y51" i="36"/>
  <c r="Z51" i="36"/>
  <c r="AA51" i="36"/>
  <c r="AB51" i="36"/>
  <c r="AC51" i="36"/>
  <c r="X52" i="36"/>
  <c r="Y52" i="36"/>
  <c r="Z52" i="36"/>
  <c r="AA52" i="36"/>
  <c r="AB52" i="36"/>
  <c r="AC52" i="36"/>
  <c r="X53" i="36"/>
  <c r="Y53" i="36"/>
  <c r="Z53" i="36"/>
  <c r="AA53" i="36"/>
  <c r="AB53" i="36"/>
  <c r="AC53" i="36"/>
  <c r="X54" i="36"/>
  <c r="Y54" i="36"/>
  <c r="Z54" i="36"/>
  <c r="AA54" i="36"/>
  <c r="AB54" i="36"/>
  <c r="AC54" i="36"/>
  <c r="X55" i="36"/>
  <c r="Y55" i="36"/>
  <c r="Z55" i="36"/>
  <c r="AA55" i="36"/>
  <c r="AB55" i="36"/>
  <c r="AC55" i="36"/>
  <c r="X56" i="36"/>
  <c r="Y56" i="36"/>
  <c r="Z56" i="36"/>
  <c r="AA56" i="36"/>
  <c r="AB56" i="36"/>
  <c r="AC56" i="36"/>
  <c r="X57" i="36"/>
  <c r="Y57" i="36"/>
  <c r="Z57" i="36"/>
  <c r="AA57" i="36"/>
  <c r="AB57" i="36"/>
  <c r="AC57" i="36"/>
  <c r="X58" i="36"/>
  <c r="Y58" i="36"/>
  <c r="Z58" i="36"/>
  <c r="AA58" i="36"/>
  <c r="AB58" i="36"/>
  <c r="AC58" i="36"/>
  <c r="X59" i="36"/>
  <c r="Y59" i="36"/>
  <c r="Z59" i="36"/>
  <c r="AA59" i="36"/>
  <c r="AB59" i="36"/>
  <c r="AC59" i="36"/>
  <c r="X60" i="36"/>
  <c r="Y60" i="36"/>
  <c r="Z60" i="36"/>
  <c r="AA60" i="36"/>
  <c r="AB60" i="36"/>
  <c r="AC60" i="36"/>
  <c r="X61" i="36"/>
  <c r="Y61" i="36"/>
  <c r="Z61" i="36"/>
  <c r="AA61" i="36"/>
  <c r="AB61" i="36"/>
  <c r="AC61" i="36"/>
  <c r="AC40" i="36"/>
  <c r="AB40" i="36"/>
  <c r="AA40" i="36"/>
  <c r="Z40" i="36"/>
  <c r="Y40" i="36"/>
  <c r="X40" i="36"/>
  <c r="H41" i="36"/>
  <c r="I41" i="36"/>
  <c r="J41" i="36"/>
  <c r="K41" i="36"/>
  <c r="L41" i="36"/>
  <c r="M41" i="36"/>
  <c r="H42" i="36"/>
  <c r="I42" i="36"/>
  <c r="J42" i="36"/>
  <c r="K42" i="36"/>
  <c r="L42" i="36"/>
  <c r="M42" i="36"/>
  <c r="H43" i="36"/>
  <c r="I43" i="36"/>
  <c r="J43" i="36"/>
  <c r="K43" i="36"/>
  <c r="L43" i="36"/>
  <c r="M43" i="36"/>
  <c r="H44" i="36"/>
  <c r="I44" i="36"/>
  <c r="J44" i="36"/>
  <c r="K44" i="36"/>
  <c r="L44" i="36"/>
  <c r="M44" i="36"/>
  <c r="H45" i="36"/>
  <c r="I45" i="36"/>
  <c r="J45" i="36"/>
  <c r="K45" i="36"/>
  <c r="L45" i="36"/>
  <c r="M45" i="36"/>
  <c r="H46" i="36"/>
  <c r="I46" i="36"/>
  <c r="J46" i="36"/>
  <c r="K46" i="36"/>
  <c r="L46" i="36"/>
  <c r="M46" i="36"/>
  <c r="H47" i="36"/>
  <c r="I47" i="36"/>
  <c r="J47" i="36"/>
  <c r="K47" i="36"/>
  <c r="L47" i="36"/>
  <c r="M47" i="36"/>
  <c r="H48" i="36"/>
  <c r="I48" i="36"/>
  <c r="J48" i="36"/>
  <c r="K48" i="36"/>
  <c r="L48" i="36"/>
  <c r="M48" i="36"/>
  <c r="H49" i="36"/>
  <c r="I49" i="36"/>
  <c r="J49" i="36"/>
  <c r="K49" i="36"/>
  <c r="L49" i="36"/>
  <c r="M49" i="36"/>
  <c r="H50" i="36"/>
  <c r="I50" i="36"/>
  <c r="J50" i="36"/>
  <c r="K50" i="36"/>
  <c r="L50" i="36"/>
  <c r="M50" i="36"/>
  <c r="H51" i="36"/>
  <c r="I51" i="36"/>
  <c r="J51" i="36"/>
  <c r="K51" i="36"/>
  <c r="L51" i="36"/>
  <c r="M51" i="36"/>
  <c r="H52" i="36"/>
  <c r="I52" i="36"/>
  <c r="J52" i="36"/>
  <c r="K52" i="36"/>
  <c r="L52" i="36"/>
  <c r="M52" i="36"/>
  <c r="H53" i="36"/>
  <c r="I53" i="36"/>
  <c r="J53" i="36"/>
  <c r="K53" i="36"/>
  <c r="L53" i="36"/>
  <c r="M53" i="36"/>
  <c r="H54" i="36"/>
  <c r="I54" i="36"/>
  <c r="J54" i="36"/>
  <c r="K54" i="36"/>
  <c r="L54" i="36"/>
  <c r="M54" i="36"/>
  <c r="H55" i="36"/>
  <c r="I55" i="36"/>
  <c r="J55" i="36"/>
  <c r="K55" i="36"/>
  <c r="L55" i="36"/>
  <c r="M55" i="36"/>
  <c r="H56" i="36"/>
  <c r="I56" i="36"/>
  <c r="J56" i="36"/>
  <c r="K56" i="36"/>
  <c r="L56" i="36"/>
  <c r="M56" i="36"/>
  <c r="H57" i="36"/>
  <c r="I57" i="36"/>
  <c r="J57" i="36"/>
  <c r="K57" i="36"/>
  <c r="L57" i="36"/>
  <c r="M57" i="36"/>
  <c r="H58" i="36"/>
  <c r="I58" i="36"/>
  <c r="J58" i="36"/>
  <c r="K58" i="36"/>
  <c r="L58" i="36"/>
  <c r="M58" i="36"/>
  <c r="H59" i="36"/>
  <c r="I59" i="36"/>
  <c r="J59" i="36"/>
  <c r="K59" i="36"/>
  <c r="L59" i="36"/>
  <c r="M59" i="36"/>
  <c r="H60" i="36"/>
  <c r="I60" i="36"/>
  <c r="J60" i="36"/>
  <c r="K60" i="36"/>
  <c r="L60" i="36"/>
  <c r="M60" i="36"/>
  <c r="H61" i="36"/>
  <c r="I61" i="36"/>
  <c r="J61" i="36"/>
  <c r="K61" i="36"/>
  <c r="L61" i="36"/>
  <c r="M61" i="36"/>
  <c r="M40" i="36"/>
  <c r="L40" i="36"/>
  <c r="K40" i="36"/>
  <c r="J40" i="36"/>
  <c r="I40" i="36"/>
  <c r="H40" i="36"/>
  <c r="AN97" i="36"/>
  <c r="AM97" i="36"/>
  <c r="AL97" i="36"/>
  <c r="AK97" i="36"/>
  <c r="AJ97" i="36"/>
  <c r="AI97" i="36"/>
  <c r="AG97" i="36"/>
  <c r="AF97" i="36"/>
  <c r="AE97" i="36"/>
  <c r="P97" i="36"/>
  <c r="O97" i="36"/>
  <c r="N97" i="36"/>
  <c r="W96" i="36"/>
  <c r="AC96" i="36" s="1"/>
  <c r="V96" i="36"/>
  <c r="AB96" i="36" s="1"/>
  <c r="U96" i="36"/>
  <c r="AA96" i="36" s="1"/>
  <c r="T96" i="36"/>
  <c r="Z96" i="36" s="1"/>
  <c r="S96" i="36"/>
  <c r="Y96" i="36" s="1"/>
  <c r="R96" i="36"/>
  <c r="X96" i="36" s="1"/>
  <c r="M96" i="36"/>
  <c r="L96" i="36"/>
  <c r="K96" i="36"/>
  <c r="J96" i="36"/>
  <c r="I96" i="36"/>
  <c r="H96" i="36"/>
  <c r="AN93" i="36"/>
  <c r="AM93" i="36"/>
  <c r="AL93" i="36"/>
  <c r="AK93" i="36"/>
  <c r="AJ93" i="36"/>
  <c r="AI93" i="36"/>
  <c r="AG93" i="36"/>
  <c r="AF93" i="36"/>
  <c r="AE93" i="36"/>
  <c r="P93" i="36"/>
  <c r="O93" i="36"/>
  <c r="N93" i="36"/>
  <c r="AN92" i="36"/>
  <c r="AM92" i="36"/>
  <c r="AL92" i="36"/>
  <c r="AK92" i="36"/>
  <c r="AJ92" i="36"/>
  <c r="AI92" i="36"/>
  <c r="AG92" i="36"/>
  <c r="AF92" i="36"/>
  <c r="AE92" i="36"/>
  <c r="P92" i="36"/>
  <c r="O92" i="36"/>
  <c r="N92" i="36"/>
  <c r="AN91" i="36"/>
  <c r="AM91" i="36"/>
  <c r="AL91" i="36"/>
  <c r="AK91" i="36"/>
  <c r="AJ91" i="36"/>
  <c r="AI91" i="36"/>
  <c r="AG91" i="36"/>
  <c r="AF91" i="36"/>
  <c r="AE91" i="36"/>
  <c r="P91" i="36"/>
  <c r="O91" i="36"/>
  <c r="N91" i="36"/>
  <c r="AN90" i="36"/>
  <c r="AM90" i="36"/>
  <c r="AL90" i="36"/>
  <c r="AK90" i="36"/>
  <c r="AJ90" i="36"/>
  <c r="AI90" i="36"/>
  <c r="AG90" i="36"/>
  <c r="AF90" i="36"/>
  <c r="AE90" i="36"/>
  <c r="P90" i="36"/>
  <c r="O90" i="36"/>
  <c r="N90" i="36"/>
  <c r="AN89" i="36"/>
  <c r="AM89" i="36"/>
  <c r="AL89" i="36"/>
  <c r="AK89" i="36"/>
  <c r="AJ89" i="36"/>
  <c r="AI89" i="36"/>
  <c r="AG89" i="36"/>
  <c r="AF89" i="36"/>
  <c r="AE89" i="36"/>
  <c r="P89" i="36"/>
  <c r="O89" i="36"/>
  <c r="N89" i="36"/>
  <c r="AN88" i="36"/>
  <c r="AM88" i="36"/>
  <c r="AL88" i="36"/>
  <c r="AK88" i="36"/>
  <c r="AJ88" i="36"/>
  <c r="AI88" i="36"/>
  <c r="AG88" i="36"/>
  <c r="AF88" i="36"/>
  <c r="AE88" i="36"/>
  <c r="P88" i="36"/>
  <c r="O88" i="36"/>
  <c r="N88" i="36"/>
  <c r="AN87" i="36"/>
  <c r="AM87" i="36"/>
  <c r="AL87" i="36"/>
  <c r="AK87" i="36"/>
  <c r="AJ87" i="36"/>
  <c r="AI87" i="36"/>
  <c r="AG87" i="36"/>
  <c r="AF87" i="36"/>
  <c r="AE87" i="36"/>
  <c r="P87" i="36"/>
  <c r="O87" i="36"/>
  <c r="N87" i="36"/>
  <c r="AN86" i="36"/>
  <c r="AM86" i="36"/>
  <c r="AL86" i="36"/>
  <c r="AK86" i="36"/>
  <c r="AJ86" i="36"/>
  <c r="AI86" i="36"/>
  <c r="AG86" i="36"/>
  <c r="AF86" i="36"/>
  <c r="AE86" i="36"/>
  <c r="P86" i="36"/>
  <c r="O86" i="36"/>
  <c r="N86" i="36"/>
  <c r="AN85" i="36"/>
  <c r="AM85" i="36"/>
  <c r="AL85" i="36"/>
  <c r="AK85" i="36"/>
  <c r="AJ85" i="36"/>
  <c r="AI85" i="36"/>
  <c r="AG85" i="36"/>
  <c r="AF85" i="36"/>
  <c r="AE85" i="36"/>
  <c r="P85" i="36"/>
  <c r="O85" i="36"/>
  <c r="N85" i="36"/>
  <c r="AN84" i="36"/>
  <c r="AM84" i="36"/>
  <c r="AL84" i="36"/>
  <c r="AK84" i="36"/>
  <c r="AJ84" i="36"/>
  <c r="AI84" i="36"/>
  <c r="AG84" i="36"/>
  <c r="AF84" i="36"/>
  <c r="AE84" i="36"/>
  <c r="P84" i="36"/>
  <c r="O84" i="36"/>
  <c r="N84" i="36"/>
  <c r="AN83" i="36"/>
  <c r="AM83" i="36"/>
  <c r="AL83" i="36"/>
  <c r="AK83" i="36"/>
  <c r="AJ83" i="36"/>
  <c r="AI83" i="36"/>
  <c r="AG83" i="36"/>
  <c r="AF83" i="36"/>
  <c r="AE83" i="36"/>
  <c r="P83" i="36"/>
  <c r="O83" i="36"/>
  <c r="N83" i="36"/>
  <c r="AN82" i="36"/>
  <c r="AM82" i="36"/>
  <c r="AL82" i="36"/>
  <c r="AK82" i="36"/>
  <c r="AJ82" i="36"/>
  <c r="AI82" i="36"/>
  <c r="AG82" i="36"/>
  <c r="AF82" i="36"/>
  <c r="AE82" i="36"/>
  <c r="P82" i="36"/>
  <c r="O82" i="36"/>
  <c r="N82" i="36"/>
  <c r="AN81" i="36"/>
  <c r="AM81" i="36"/>
  <c r="AL81" i="36"/>
  <c r="AK81" i="36"/>
  <c r="AJ81" i="36"/>
  <c r="AI81" i="36"/>
  <c r="AG81" i="36"/>
  <c r="AF81" i="36"/>
  <c r="AE81" i="36"/>
  <c r="P81" i="36"/>
  <c r="O81" i="36"/>
  <c r="N81" i="36"/>
  <c r="AN80" i="36"/>
  <c r="AM80" i="36"/>
  <c r="AL80" i="36"/>
  <c r="AK80" i="36"/>
  <c r="AJ80" i="36"/>
  <c r="AI80" i="36"/>
  <c r="AG80" i="36"/>
  <c r="AF80" i="36"/>
  <c r="AE80" i="36"/>
  <c r="P80" i="36"/>
  <c r="O80" i="36"/>
  <c r="N80" i="36"/>
  <c r="AN79" i="36"/>
  <c r="AM79" i="36"/>
  <c r="AL79" i="36"/>
  <c r="AK79" i="36"/>
  <c r="AJ79" i="36"/>
  <c r="AI79" i="36"/>
  <c r="AG79" i="36"/>
  <c r="AF79" i="36"/>
  <c r="AE79" i="36"/>
  <c r="P79" i="36"/>
  <c r="O79" i="36"/>
  <c r="N79" i="36"/>
  <c r="AN78" i="36"/>
  <c r="AM78" i="36"/>
  <c r="AL78" i="36"/>
  <c r="AK78" i="36"/>
  <c r="AJ78" i="36"/>
  <c r="AI78" i="36"/>
  <c r="AG78" i="36"/>
  <c r="AF78" i="36"/>
  <c r="AE78" i="36"/>
  <c r="P78" i="36"/>
  <c r="O78" i="36"/>
  <c r="N78" i="36"/>
  <c r="AN77" i="36"/>
  <c r="AM77" i="36"/>
  <c r="AL77" i="36"/>
  <c r="AK77" i="36"/>
  <c r="AJ77" i="36"/>
  <c r="AI77" i="36"/>
  <c r="AG77" i="36"/>
  <c r="AF77" i="36"/>
  <c r="AE77" i="36"/>
  <c r="P77" i="36"/>
  <c r="O77" i="36"/>
  <c r="N77" i="36"/>
  <c r="AN76" i="36"/>
  <c r="AM76" i="36"/>
  <c r="AL76" i="36"/>
  <c r="AK76" i="36"/>
  <c r="AJ76" i="36"/>
  <c r="AI76" i="36"/>
  <c r="AG76" i="36"/>
  <c r="AF76" i="36"/>
  <c r="AE76" i="36"/>
  <c r="AN75" i="36"/>
  <c r="AM75" i="36"/>
  <c r="AL75" i="36"/>
  <c r="AK75" i="36"/>
  <c r="AJ75" i="36"/>
  <c r="AI75" i="36"/>
  <c r="AG75" i="36"/>
  <c r="AF75" i="36"/>
  <c r="AE75" i="36"/>
  <c r="AN74" i="36"/>
  <c r="AM74" i="36"/>
  <c r="AL74" i="36"/>
  <c r="AK74" i="36"/>
  <c r="AJ74" i="36"/>
  <c r="AI74" i="36"/>
  <c r="AG74" i="36"/>
  <c r="AF74" i="36"/>
  <c r="AE74" i="36"/>
  <c r="AN71" i="36"/>
  <c r="AM71" i="36"/>
  <c r="AL71" i="36"/>
  <c r="AK71" i="36"/>
  <c r="AJ71" i="36"/>
  <c r="AI71" i="36"/>
  <c r="AG71" i="36"/>
  <c r="AF71" i="36"/>
  <c r="AE71" i="36"/>
  <c r="AN70" i="36"/>
  <c r="AM70" i="36"/>
  <c r="AL70" i="36"/>
  <c r="AK70" i="36"/>
  <c r="AJ70" i="36"/>
  <c r="AI70" i="36"/>
  <c r="AG70" i="36"/>
  <c r="AF70" i="36"/>
  <c r="AE70" i="36"/>
  <c r="AN69" i="36"/>
  <c r="AM69" i="36"/>
  <c r="AL69" i="36"/>
  <c r="AK69" i="36"/>
  <c r="AJ69" i="36"/>
  <c r="AI69" i="36"/>
  <c r="AG69" i="36"/>
  <c r="AF69" i="36"/>
  <c r="AE69" i="36"/>
  <c r="P69" i="36"/>
  <c r="O69" i="36"/>
  <c r="N69" i="36"/>
  <c r="X67" i="36"/>
  <c r="AN63" i="36"/>
  <c r="AM63" i="36"/>
  <c r="AL63" i="36"/>
  <c r="AK63" i="36"/>
  <c r="AJ63" i="36"/>
  <c r="AI63" i="36"/>
  <c r="AG63" i="36"/>
  <c r="AF63" i="36"/>
  <c r="AE63" i="36"/>
  <c r="P63" i="36"/>
  <c r="O63" i="36"/>
  <c r="N63" i="36"/>
  <c r="W62" i="36"/>
  <c r="AC62" i="36" s="1"/>
  <c r="V62" i="36"/>
  <c r="AB62" i="36" s="1"/>
  <c r="U62" i="36"/>
  <c r="AA62" i="36" s="1"/>
  <c r="T62" i="36"/>
  <c r="Z62" i="36" s="1"/>
  <c r="S62" i="36"/>
  <c r="Y62" i="36" s="1"/>
  <c r="R62" i="36"/>
  <c r="G62" i="36"/>
  <c r="M62" i="36" s="1"/>
  <c r="F62" i="36"/>
  <c r="L62" i="36" s="1"/>
  <c r="E62" i="36"/>
  <c r="K62" i="36" s="1"/>
  <c r="D62" i="36"/>
  <c r="J62" i="36" s="1"/>
  <c r="C62" i="36"/>
  <c r="I62" i="36" s="1"/>
  <c r="B62" i="36"/>
  <c r="H62" i="36" s="1"/>
  <c r="AN61" i="36"/>
  <c r="AM61" i="36"/>
  <c r="AL61" i="36"/>
  <c r="AK61" i="36"/>
  <c r="AJ61" i="36"/>
  <c r="AI61" i="36"/>
  <c r="AG61" i="36"/>
  <c r="AF61" i="36"/>
  <c r="AE61" i="36"/>
  <c r="P61" i="36"/>
  <c r="O61" i="36"/>
  <c r="N61" i="36"/>
  <c r="AN60" i="36"/>
  <c r="AM60" i="36"/>
  <c r="AL60" i="36"/>
  <c r="AK60" i="36"/>
  <c r="AJ60" i="36"/>
  <c r="AI60" i="36"/>
  <c r="AG60" i="36"/>
  <c r="AF60" i="36"/>
  <c r="AE60" i="36"/>
  <c r="P60" i="36"/>
  <c r="O60" i="36"/>
  <c r="N60" i="36"/>
  <c r="AN59" i="36"/>
  <c r="AM59" i="36"/>
  <c r="AL59" i="36"/>
  <c r="AK59" i="36"/>
  <c r="AJ59" i="36"/>
  <c r="AI59" i="36"/>
  <c r="AG59" i="36"/>
  <c r="AF59" i="36"/>
  <c r="AE59" i="36"/>
  <c r="P59" i="36"/>
  <c r="O59" i="36"/>
  <c r="N59" i="36"/>
  <c r="AN58" i="36"/>
  <c r="AM58" i="36"/>
  <c r="AL58" i="36"/>
  <c r="AK58" i="36"/>
  <c r="AJ58" i="36"/>
  <c r="AI58" i="36"/>
  <c r="AG58" i="36"/>
  <c r="AF58" i="36"/>
  <c r="AE58" i="36"/>
  <c r="P58" i="36"/>
  <c r="O58" i="36"/>
  <c r="N58" i="36"/>
  <c r="AN57" i="36"/>
  <c r="AM57" i="36"/>
  <c r="AL57" i="36"/>
  <c r="AK57" i="36"/>
  <c r="AJ57" i="36"/>
  <c r="AI57" i="36"/>
  <c r="AG57" i="36"/>
  <c r="AF57" i="36"/>
  <c r="AE57" i="36"/>
  <c r="P57" i="36"/>
  <c r="O57" i="36"/>
  <c r="N57" i="36"/>
  <c r="AN56" i="36"/>
  <c r="AM56" i="36"/>
  <c r="AL56" i="36"/>
  <c r="AK56" i="36"/>
  <c r="AJ56" i="36"/>
  <c r="AI56" i="36"/>
  <c r="AG56" i="36"/>
  <c r="AF56" i="36"/>
  <c r="AE56" i="36"/>
  <c r="P56" i="36"/>
  <c r="O56" i="36"/>
  <c r="N56" i="36"/>
  <c r="AN55" i="36"/>
  <c r="AM55" i="36"/>
  <c r="AL55" i="36"/>
  <c r="AK55" i="36"/>
  <c r="AJ55" i="36"/>
  <c r="AI55" i="36"/>
  <c r="AG55" i="36"/>
  <c r="AF55" i="36"/>
  <c r="AE55" i="36"/>
  <c r="P55" i="36"/>
  <c r="O55" i="36"/>
  <c r="N55" i="36"/>
  <c r="AN54" i="36"/>
  <c r="AM54" i="36"/>
  <c r="AL54" i="36"/>
  <c r="AK54" i="36"/>
  <c r="AJ54" i="36"/>
  <c r="AI54" i="36"/>
  <c r="AG54" i="36"/>
  <c r="AF54" i="36"/>
  <c r="AE54" i="36"/>
  <c r="P54" i="36"/>
  <c r="O54" i="36"/>
  <c r="N54" i="36"/>
  <c r="AN53" i="36"/>
  <c r="AM53" i="36"/>
  <c r="AL53" i="36"/>
  <c r="AK53" i="36"/>
  <c r="AJ53" i="36"/>
  <c r="AI53" i="36"/>
  <c r="AG53" i="36"/>
  <c r="AF53" i="36"/>
  <c r="AE53" i="36"/>
  <c r="P53" i="36"/>
  <c r="O53" i="36"/>
  <c r="N53" i="36"/>
  <c r="AN52" i="36"/>
  <c r="AM52" i="36"/>
  <c r="AL52" i="36"/>
  <c r="AK52" i="36"/>
  <c r="AJ52" i="36"/>
  <c r="AI52" i="36"/>
  <c r="AG52" i="36"/>
  <c r="AF52" i="36"/>
  <c r="AE52" i="36"/>
  <c r="P52" i="36"/>
  <c r="O52" i="36"/>
  <c r="N52" i="36"/>
  <c r="AN51" i="36"/>
  <c r="AM51" i="36"/>
  <c r="AL51" i="36"/>
  <c r="AK51" i="36"/>
  <c r="AJ51" i="36"/>
  <c r="AI51" i="36"/>
  <c r="AG51" i="36"/>
  <c r="AF51" i="36"/>
  <c r="AE51" i="36"/>
  <c r="P51" i="36"/>
  <c r="O51" i="36"/>
  <c r="N51" i="36"/>
  <c r="AN50" i="36"/>
  <c r="AM50" i="36"/>
  <c r="AL50" i="36"/>
  <c r="AK50" i="36"/>
  <c r="AJ50" i="36"/>
  <c r="AI50" i="36"/>
  <c r="AG50" i="36"/>
  <c r="AF50" i="36"/>
  <c r="AE50" i="36"/>
  <c r="P50" i="36"/>
  <c r="O50" i="36"/>
  <c r="N50" i="36"/>
  <c r="AN49" i="36"/>
  <c r="AM49" i="36"/>
  <c r="AL49" i="36"/>
  <c r="AK49" i="36"/>
  <c r="AJ49" i="36"/>
  <c r="AI49" i="36"/>
  <c r="AG49" i="36"/>
  <c r="AF49" i="36"/>
  <c r="AE49" i="36"/>
  <c r="P49" i="36"/>
  <c r="O49" i="36"/>
  <c r="N49" i="36"/>
  <c r="AN48" i="36"/>
  <c r="AM48" i="36"/>
  <c r="AL48" i="36"/>
  <c r="AK48" i="36"/>
  <c r="AJ48" i="36"/>
  <c r="AI48" i="36"/>
  <c r="AG48" i="36"/>
  <c r="AF48" i="36"/>
  <c r="AE48" i="36"/>
  <c r="P48" i="36"/>
  <c r="O48" i="36"/>
  <c r="N48" i="36"/>
  <c r="AN47" i="36"/>
  <c r="AM47" i="36"/>
  <c r="AL47" i="36"/>
  <c r="AK47" i="36"/>
  <c r="AJ47" i="36"/>
  <c r="AI47" i="36"/>
  <c r="AG47" i="36"/>
  <c r="AF47" i="36"/>
  <c r="AE47" i="36"/>
  <c r="P47" i="36"/>
  <c r="O47" i="36"/>
  <c r="N47" i="36"/>
  <c r="AN46" i="36"/>
  <c r="AM46" i="36"/>
  <c r="AL46" i="36"/>
  <c r="AK46" i="36"/>
  <c r="AJ46" i="36"/>
  <c r="AI46" i="36"/>
  <c r="AG46" i="36"/>
  <c r="AF46" i="36"/>
  <c r="AE46" i="36"/>
  <c r="P46" i="36"/>
  <c r="O46" i="36"/>
  <c r="N46" i="36"/>
  <c r="AN45" i="36"/>
  <c r="AM45" i="36"/>
  <c r="AL45" i="36"/>
  <c r="AK45" i="36"/>
  <c r="AJ45" i="36"/>
  <c r="AI45" i="36"/>
  <c r="AG45" i="36"/>
  <c r="AF45" i="36"/>
  <c r="AE45" i="36"/>
  <c r="P45" i="36"/>
  <c r="O45" i="36"/>
  <c r="N45" i="36"/>
  <c r="AN44" i="36"/>
  <c r="AM44" i="36"/>
  <c r="AL44" i="36"/>
  <c r="AK44" i="36"/>
  <c r="AJ44" i="36"/>
  <c r="AI44" i="36"/>
  <c r="AG44" i="36"/>
  <c r="AF44" i="36"/>
  <c r="AE44" i="36"/>
  <c r="P44" i="36"/>
  <c r="O44" i="36"/>
  <c r="N44" i="36"/>
  <c r="AN43" i="36"/>
  <c r="AM43" i="36"/>
  <c r="AL43" i="36"/>
  <c r="AK43" i="36"/>
  <c r="AJ43" i="36"/>
  <c r="AI43" i="36"/>
  <c r="AG43" i="36"/>
  <c r="AF43" i="36"/>
  <c r="AE43" i="36"/>
  <c r="P43" i="36"/>
  <c r="O43" i="36"/>
  <c r="N43" i="36"/>
  <c r="AN42" i="36"/>
  <c r="AM42" i="36"/>
  <c r="AL42" i="36"/>
  <c r="AK42" i="36"/>
  <c r="AJ42" i="36"/>
  <c r="AI42" i="36"/>
  <c r="AG42" i="36"/>
  <c r="AF42" i="36"/>
  <c r="AE42" i="36"/>
  <c r="P42" i="36"/>
  <c r="O42" i="36"/>
  <c r="N42" i="36"/>
  <c r="AN41" i="36"/>
  <c r="AM41" i="36"/>
  <c r="AL41" i="36"/>
  <c r="AK41" i="36"/>
  <c r="AJ41" i="36"/>
  <c r="AI41" i="36"/>
  <c r="AG41" i="36"/>
  <c r="AF41" i="36"/>
  <c r="AE41" i="36"/>
  <c r="P41" i="36"/>
  <c r="O41" i="36"/>
  <c r="N41" i="36"/>
  <c r="AN40" i="36"/>
  <c r="AM40" i="36"/>
  <c r="AL40" i="36"/>
  <c r="AK40" i="36"/>
  <c r="AJ40" i="36"/>
  <c r="AI40" i="36"/>
  <c r="AG40" i="36"/>
  <c r="AF40" i="36"/>
  <c r="AE40" i="36"/>
  <c r="P40" i="36"/>
  <c r="O40" i="36"/>
  <c r="N40" i="36"/>
  <c r="AI20" i="36"/>
  <c r="AJ20" i="36"/>
  <c r="AK20" i="36"/>
  <c r="AL20" i="36"/>
  <c r="AM20" i="36"/>
  <c r="AN20" i="36"/>
  <c r="AI21" i="36"/>
  <c r="AJ21" i="36"/>
  <c r="AK21" i="36"/>
  <c r="AL21" i="36"/>
  <c r="AM21" i="36"/>
  <c r="AN21" i="36"/>
  <c r="AI22" i="36"/>
  <c r="AJ22" i="36"/>
  <c r="AK22" i="36"/>
  <c r="AL22" i="36"/>
  <c r="AM22" i="36"/>
  <c r="AN22" i="36"/>
  <c r="AI23" i="36"/>
  <c r="AJ23" i="36"/>
  <c r="AK23" i="36"/>
  <c r="AL23" i="36"/>
  <c r="AM23" i="36"/>
  <c r="AN23" i="36"/>
  <c r="AI24" i="36"/>
  <c r="AJ24" i="36"/>
  <c r="AK24" i="36"/>
  <c r="AL24" i="36"/>
  <c r="AM24" i="36"/>
  <c r="AN24" i="36"/>
  <c r="AI25" i="36"/>
  <c r="AJ25" i="36"/>
  <c r="AK25" i="36"/>
  <c r="AL25" i="36"/>
  <c r="AM25" i="36"/>
  <c r="AN25" i="36"/>
  <c r="AI26" i="36"/>
  <c r="AJ26" i="36"/>
  <c r="AK26" i="36"/>
  <c r="AL26" i="36"/>
  <c r="AM26" i="36"/>
  <c r="AN26" i="36"/>
  <c r="AI27" i="36"/>
  <c r="AJ27" i="36"/>
  <c r="AK27" i="36"/>
  <c r="AL27" i="36"/>
  <c r="AM27" i="36"/>
  <c r="AN27" i="36"/>
  <c r="AQ27" i="36" s="1"/>
  <c r="AI28" i="36"/>
  <c r="AJ28" i="36"/>
  <c r="AK28" i="36"/>
  <c r="AL28" i="36"/>
  <c r="AM28" i="36"/>
  <c r="AN28" i="36"/>
  <c r="AI29" i="36"/>
  <c r="AJ29" i="36"/>
  <c r="AK29" i="36"/>
  <c r="AL29" i="36"/>
  <c r="AM29" i="36"/>
  <c r="AN29" i="36"/>
  <c r="AQ29" i="36" s="1"/>
  <c r="AI30" i="36"/>
  <c r="AJ30" i="36"/>
  <c r="AK30" i="36"/>
  <c r="AL30" i="36"/>
  <c r="AM30" i="36"/>
  <c r="AN30" i="36"/>
  <c r="AI31" i="36"/>
  <c r="AJ31" i="36"/>
  <c r="AK31" i="36"/>
  <c r="AL31" i="36"/>
  <c r="AM31" i="36"/>
  <c r="AN31" i="36"/>
  <c r="AQ31" i="36" s="1"/>
  <c r="AI33" i="36"/>
  <c r="AJ33" i="36"/>
  <c r="AK33" i="36"/>
  <c r="AL33" i="36"/>
  <c r="AM33" i="36"/>
  <c r="AN33" i="36"/>
  <c r="AI7" i="36"/>
  <c r="AJ7" i="36"/>
  <c r="AK7" i="36"/>
  <c r="AL7" i="36"/>
  <c r="AM7" i="36"/>
  <c r="AN7" i="36"/>
  <c r="AI8" i="36"/>
  <c r="AJ8" i="36"/>
  <c r="AK8" i="36"/>
  <c r="AL8" i="36"/>
  <c r="AO8" i="36" s="1"/>
  <c r="AM8" i="36"/>
  <c r="AN8" i="36"/>
  <c r="AI9" i="36"/>
  <c r="AJ9" i="36"/>
  <c r="AK9" i="36"/>
  <c r="AL9" i="36"/>
  <c r="AM9" i="36"/>
  <c r="AN9" i="36"/>
  <c r="AQ9" i="36" s="1"/>
  <c r="AI10" i="36"/>
  <c r="AJ10" i="36"/>
  <c r="AK10" i="36"/>
  <c r="AL10" i="36"/>
  <c r="AO10" i="36" s="1"/>
  <c r="AM10" i="36"/>
  <c r="AN10" i="36"/>
  <c r="AI11" i="36"/>
  <c r="AJ11" i="36"/>
  <c r="AK11" i="36"/>
  <c r="AL11" i="36"/>
  <c r="AM11" i="36"/>
  <c r="AN11" i="36"/>
  <c r="AI12" i="36"/>
  <c r="AJ12" i="36"/>
  <c r="AK12" i="36"/>
  <c r="AL12" i="36"/>
  <c r="AM12" i="36"/>
  <c r="AN12" i="36"/>
  <c r="AI13" i="36"/>
  <c r="AJ13" i="36"/>
  <c r="AK13" i="36"/>
  <c r="AL13" i="36"/>
  <c r="AM13" i="36"/>
  <c r="AN13" i="36"/>
  <c r="AI14" i="36"/>
  <c r="AJ14" i="36"/>
  <c r="AK14" i="36"/>
  <c r="AL14" i="36"/>
  <c r="AM14" i="36"/>
  <c r="AN14" i="36"/>
  <c r="AI15" i="36"/>
  <c r="AJ15" i="36"/>
  <c r="AK15" i="36"/>
  <c r="AL15" i="36"/>
  <c r="AM15" i="36"/>
  <c r="AN15" i="36"/>
  <c r="AI16" i="36"/>
  <c r="AJ16" i="36"/>
  <c r="AK16" i="36"/>
  <c r="AL16" i="36"/>
  <c r="AO16" i="36" s="1"/>
  <c r="AM16" i="36"/>
  <c r="AN16" i="36"/>
  <c r="AI17" i="36"/>
  <c r="AJ17" i="36"/>
  <c r="AK17" i="36"/>
  <c r="AL17" i="36"/>
  <c r="AM17" i="36"/>
  <c r="AN17" i="36"/>
  <c r="AI18" i="36"/>
  <c r="AJ18" i="36"/>
  <c r="AK18" i="36"/>
  <c r="AL18" i="36"/>
  <c r="AM18" i="36"/>
  <c r="AN18" i="36"/>
  <c r="AN19" i="36"/>
  <c r="AM19" i="36"/>
  <c r="AL19" i="36"/>
  <c r="AK19" i="36"/>
  <c r="AJ19" i="36"/>
  <c r="AI19" i="36"/>
  <c r="N8" i="36"/>
  <c r="O8" i="36"/>
  <c r="P8" i="36"/>
  <c r="AE8" i="36"/>
  <c r="AF8" i="36"/>
  <c r="AG8" i="36"/>
  <c r="N9" i="36"/>
  <c r="O9" i="36"/>
  <c r="P9" i="36"/>
  <c r="AE9" i="36"/>
  <c r="AF9" i="36"/>
  <c r="AG9" i="36"/>
  <c r="N10" i="36"/>
  <c r="O10" i="36"/>
  <c r="P10" i="36"/>
  <c r="AE10" i="36"/>
  <c r="AF10" i="36"/>
  <c r="AG10" i="36"/>
  <c r="N11" i="36"/>
  <c r="O11" i="36"/>
  <c r="P11" i="36"/>
  <c r="AE11" i="36"/>
  <c r="AF11" i="36"/>
  <c r="AG11" i="36"/>
  <c r="N12" i="36"/>
  <c r="O12" i="36"/>
  <c r="P12" i="36"/>
  <c r="AE12" i="36"/>
  <c r="AF12" i="36"/>
  <c r="AG12" i="36"/>
  <c r="N13" i="36"/>
  <c r="O13" i="36"/>
  <c r="P13" i="36"/>
  <c r="AE13" i="36"/>
  <c r="AF13" i="36"/>
  <c r="AG13" i="36"/>
  <c r="N14" i="36"/>
  <c r="O14" i="36"/>
  <c r="P14" i="36"/>
  <c r="AE14" i="36"/>
  <c r="AF14" i="36"/>
  <c r="AG14" i="36"/>
  <c r="N15" i="36"/>
  <c r="O15" i="36"/>
  <c r="P15" i="36"/>
  <c r="AE15" i="36"/>
  <c r="AF15" i="36"/>
  <c r="AG15" i="36"/>
  <c r="N16" i="36"/>
  <c r="O16" i="36"/>
  <c r="P16" i="36"/>
  <c r="AE16" i="36"/>
  <c r="AF16" i="36"/>
  <c r="AG16" i="36"/>
  <c r="N17" i="36"/>
  <c r="O17" i="36"/>
  <c r="P17" i="36"/>
  <c r="AE17" i="36"/>
  <c r="AF17" i="36"/>
  <c r="AG17" i="36"/>
  <c r="N18" i="36"/>
  <c r="O18" i="36"/>
  <c r="P18" i="36"/>
  <c r="AE18" i="36"/>
  <c r="AF18" i="36"/>
  <c r="AG18" i="36"/>
  <c r="N19" i="36"/>
  <c r="O19" i="36"/>
  <c r="P19" i="36"/>
  <c r="AE19" i="36"/>
  <c r="AF19" i="36"/>
  <c r="AG19" i="36"/>
  <c r="N20" i="36"/>
  <c r="O20" i="36"/>
  <c r="P20" i="36"/>
  <c r="AE20" i="36"/>
  <c r="AF20" i="36"/>
  <c r="AG20" i="36"/>
  <c r="N21" i="36"/>
  <c r="O21" i="36"/>
  <c r="P21" i="36"/>
  <c r="AE21" i="36"/>
  <c r="AF21" i="36"/>
  <c r="AG21" i="36"/>
  <c r="N22" i="36"/>
  <c r="O22" i="36"/>
  <c r="P22" i="36"/>
  <c r="AE22" i="36"/>
  <c r="AF22" i="36"/>
  <c r="AG22" i="36"/>
  <c r="N23" i="36"/>
  <c r="O23" i="36"/>
  <c r="P23" i="36"/>
  <c r="AE23" i="36"/>
  <c r="AF23" i="36"/>
  <c r="AG23" i="36"/>
  <c r="N24" i="36"/>
  <c r="O24" i="36"/>
  <c r="P24" i="36"/>
  <c r="AE24" i="36"/>
  <c r="AF24" i="36"/>
  <c r="AG24" i="36"/>
  <c r="N25" i="36"/>
  <c r="O25" i="36"/>
  <c r="P25" i="36"/>
  <c r="AE25" i="36"/>
  <c r="AF25" i="36"/>
  <c r="AG25" i="36"/>
  <c r="N26" i="36"/>
  <c r="O26" i="36"/>
  <c r="P26" i="36"/>
  <c r="AE26" i="36"/>
  <c r="AF26" i="36"/>
  <c r="AG26" i="36"/>
  <c r="N27" i="36"/>
  <c r="O27" i="36"/>
  <c r="P27" i="36"/>
  <c r="AE27" i="36"/>
  <c r="AF27" i="36"/>
  <c r="AG27" i="36"/>
  <c r="N28" i="36"/>
  <c r="O28" i="36"/>
  <c r="P28" i="36"/>
  <c r="AE28" i="36"/>
  <c r="AF28" i="36"/>
  <c r="AG28" i="36"/>
  <c r="N29" i="36"/>
  <c r="O29" i="36"/>
  <c r="P29" i="36"/>
  <c r="AE29" i="36"/>
  <c r="AF29" i="36"/>
  <c r="AG29" i="36"/>
  <c r="N30" i="36"/>
  <c r="O30" i="36"/>
  <c r="P30" i="36"/>
  <c r="AE30" i="36"/>
  <c r="AF30" i="36"/>
  <c r="AG30" i="36"/>
  <c r="N31" i="36"/>
  <c r="O31" i="36"/>
  <c r="P31" i="36"/>
  <c r="AE31" i="36"/>
  <c r="AF31" i="36"/>
  <c r="AG31" i="36"/>
  <c r="N33" i="36"/>
  <c r="O33" i="36"/>
  <c r="P33" i="36"/>
  <c r="AE33" i="36"/>
  <c r="AF33" i="36"/>
  <c r="AG33" i="36"/>
  <c r="AG7" i="36"/>
  <c r="AF7" i="36"/>
  <c r="AE7" i="36"/>
  <c r="P7" i="36"/>
  <c r="O7" i="36"/>
  <c r="N7" i="36"/>
  <c r="X8" i="36"/>
  <c r="Y8" i="36"/>
  <c r="Z8" i="36"/>
  <c r="AA8" i="36"/>
  <c r="AB8" i="36"/>
  <c r="AC8" i="36"/>
  <c r="X9" i="36"/>
  <c r="Y9" i="36"/>
  <c r="Z9" i="36"/>
  <c r="AA9" i="36"/>
  <c r="AB9" i="36"/>
  <c r="AC9" i="36"/>
  <c r="X10" i="36"/>
  <c r="Y10" i="36"/>
  <c r="Z10" i="36"/>
  <c r="AA10" i="36"/>
  <c r="AB10" i="36"/>
  <c r="AC10" i="36"/>
  <c r="X11" i="36"/>
  <c r="Y11" i="36"/>
  <c r="Z11" i="36"/>
  <c r="AA11" i="36"/>
  <c r="AB11" i="36"/>
  <c r="AC11" i="36"/>
  <c r="X12" i="36"/>
  <c r="Y12" i="36"/>
  <c r="Z12" i="36"/>
  <c r="AA12" i="36"/>
  <c r="AB12" i="36"/>
  <c r="AC12" i="36"/>
  <c r="X13" i="36"/>
  <c r="Y13" i="36"/>
  <c r="Z13" i="36"/>
  <c r="AA13" i="36"/>
  <c r="AB13" i="36"/>
  <c r="AC13" i="36"/>
  <c r="X14" i="36"/>
  <c r="Y14" i="36"/>
  <c r="Z14" i="36"/>
  <c r="AA14" i="36"/>
  <c r="AB14" i="36"/>
  <c r="AC14" i="36"/>
  <c r="X15" i="36"/>
  <c r="Y15" i="36"/>
  <c r="Z15" i="36"/>
  <c r="AA15" i="36"/>
  <c r="AB15" i="36"/>
  <c r="AC15" i="36"/>
  <c r="X16" i="36"/>
  <c r="Y16" i="36"/>
  <c r="Z16" i="36"/>
  <c r="AA16" i="36"/>
  <c r="AB16" i="36"/>
  <c r="AC16" i="36"/>
  <c r="X17" i="36"/>
  <c r="Y17" i="36"/>
  <c r="Z17" i="36"/>
  <c r="AA17" i="36"/>
  <c r="AB17" i="36"/>
  <c r="AC17" i="36"/>
  <c r="X18" i="36"/>
  <c r="Y18" i="36"/>
  <c r="Z18" i="36"/>
  <c r="AA18" i="36"/>
  <c r="AB18" i="36"/>
  <c r="AC18" i="36"/>
  <c r="X19" i="36"/>
  <c r="Y19" i="36"/>
  <c r="Z19" i="36"/>
  <c r="AA19" i="36"/>
  <c r="AB19" i="36"/>
  <c r="AC19" i="36"/>
  <c r="X20" i="36"/>
  <c r="Y20" i="36"/>
  <c r="Z20" i="36"/>
  <c r="AA20" i="36"/>
  <c r="AB20" i="36"/>
  <c r="AC20" i="36"/>
  <c r="X21" i="36"/>
  <c r="Y21" i="36"/>
  <c r="Z21" i="36"/>
  <c r="AA21" i="36"/>
  <c r="AB21" i="36"/>
  <c r="AC21" i="36"/>
  <c r="X22" i="36"/>
  <c r="Y22" i="36"/>
  <c r="Z22" i="36"/>
  <c r="AA22" i="36"/>
  <c r="AB22" i="36"/>
  <c r="AC22" i="36"/>
  <c r="X23" i="36"/>
  <c r="Y23" i="36"/>
  <c r="Z23" i="36"/>
  <c r="AA23" i="36"/>
  <c r="AB23" i="36"/>
  <c r="AC23" i="36"/>
  <c r="X24" i="36"/>
  <c r="Y24" i="36"/>
  <c r="Z24" i="36"/>
  <c r="AA24" i="36"/>
  <c r="AB24" i="36"/>
  <c r="AC24" i="36"/>
  <c r="X25" i="36"/>
  <c r="Y25" i="36"/>
  <c r="Z25" i="36"/>
  <c r="AA25" i="36"/>
  <c r="AB25" i="36"/>
  <c r="AC25" i="36"/>
  <c r="X26" i="36"/>
  <c r="Y26" i="36"/>
  <c r="Z26" i="36"/>
  <c r="AA26" i="36"/>
  <c r="AB26" i="36"/>
  <c r="AC26" i="36"/>
  <c r="X27" i="36"/>
  <c r="Y27" i="36"/>
  <c r="Z27" i="36"/>
  <c r="AA27" i="36"/>
  <c r="AB27" i="36"/>
  <c r="AC27" i="36"/>
  <c r="X28" i="36"/>
  <c r="Y28" i="36"/>
  <c r="Z28" i="36"/>
  <c r="AA28" i="36"/>
  <c r="AB28" i="36"/>
  <c r="AC28" i="36"/>
  <c r="X29" i="36"/>
  <c r="Y29" i="36"/>
  <c r="Z29" i="36"/>
  <c r="AA29" i="36"/>
  <c r="AB29" i="36"/>
  <c r="AC29" i="36"/>
  <c r="X30" i="36"/>
  <c r="Y30" i="36"/>
  <c r="Z30" i="36"/>
  <c r="AA30" i="36"/>
  <c r="AB30" i="36"/>
  <c r="AC30" i="36"/>
  <c r="X31" i="36"/>
  <c r="Y31" i="36"/>
  <c r="Z31" i="36"/>
  <c r="AA31" i="36"/>
  <c r="AB31" i="36"/>
  <c r="AC31" i="36"/>
  <c r="AC7" i="36"/>
  <c r="AB7" i="36"/>
  <c r="AA7" i="36"/>
  <c r="Z7" i="36"/>
  <c r="Y7" i="36"/>
  <c r="X7" i="36"/>
  <c r="H8" i="36"/>
  <c r="I8" i="36"/>
  <c r="J8" i="36"/>
  <c r="K8" i="36"/>
  <c r="L8" i="36"/>
  <c r="M8" i="36"/>
  <c r="H9" i="36"/>
  <c r="I9" i="36"/>
  <c r="J9" i="36"/>
  <c r="K9" i="36"/>
  <c r="L9" i="36"/>
  <c r="M9" i="36"/>
  <c r="H10" i="36"/>
  <c r="I10" i="36"/>
  <c r="J10" i="36"/>
  <c r="K10" i="36"/>
  <c r="L10" i="36"/>
  <c r="M10" i="36"/>
  <c r="H11" i="36"/>
  <c r="I11" i="36"/>
  <c r="J11" i="36"/>
  <c r="K11" i="36"/>
  <c r="L11" i="36"/>
  <c r="M11" i="36"/>
  <c r="H12" i="36"/>
  <c r="I12" i="36"/>
  <c r="J12" i="36"/>
  <c r="K12" i="36"/>
  <c r="L12" i="36"/>
  <c r="M12" i="36"/>
  <c r="H13" i="36"/>
  <c r="I13" i="36"/>
  <c r="J13" i="36"/>
  <c r="K13" i="36"/>
  <c r="L13" i="36"/>
  <c r="M13" i="36"/>
  <c r="H14" i="36"/>
  <c r="I14" i="36"/>
  <c r="J14" i="36"/>
  <c r="K14" i="36"/>
  <c r="L14" i="36"/>
  <c r="M14" i="36"/>
  <c r="H15" i="36"/>
  <c r="I15" i="36"/>
  <c r="J15" i="36"/>
  <c r="K15" i="36"/>
  <c r="L15" i="36"/>
  <c r="M15" i="36"/>
  <c r="H16" i="36"/>
  <c r="I16" i="36"/>
  <c r="J16" i="36"/>
  <c r="K16" i="36"/>
  <c r="L16" i="36"/>
  <c r="M16" i="36"/>
  <c r="H17" i="36"/>
  <c r="I17" i="36"/>
  <c r="J17" i="36"/>
  <c r="K17" i="36"/>
  <c r="L17" i="36"/>
  <c r="M17" i="36"/>
  <c r="H18" i="36"/>
  <c r="I18" i="36"/>
  <c r="J18" i="36"/>
  <c r="K18" i="36"/>
  <c r="L18" i="36"/>
  <c r="M18" i="36"/>
  <c r="H19" i="36"/>
  <c r="I19" i="36"/>
  <c r="J19" i="36"/>
  <c r="K19" i="36"/>
  <c r="L19" i="36"/>
  <c r="M19" i="36"/>
  <c r="H20" i="36"/>
  <c r="I20" i="36"/>
  <c r="J20" i="36"/>
  <c r="K20" i="36"/>
  <c r="L20" i="36"/>
  <c r="M20" i="36"/>
  <c r="H21" i="36"/>
  <c r="I21" i="36"/>
  <c r="J21" i="36"/>
  <c r="K21" i="36"/>
  <c r="L21" i="36"/>
  <c r="M21" i="36"/>
  <c r="H22" i="36"/>
  <c r="I22" i="36"/>
  <c r="J22" i="36"/>
  <c r="K22" i="36"/>
  <c r="L22" i="36"/>
  <c r="M22" i="36"/>
  <c r="H23" i="36"/>
  <c r="I23" i="36"/>
  <c r="J23" i="36"/>
  <c r="K23" i="36"/>
  <c r="L23" i="36"/>
  <c r="M23" i="36"/>
  <c r="H24" i="36"/>
  <c r="I24" i="36"/>
  <c r="J24" i="36"/>
  <c r="K24" i="36"/>
  <c r="L24" i="36"/>
  <c r="M24" i="36"/>
  <c r="H25" i="36"/>
  <c r="I25" i="36"/>
  <c r="J25" i="36"/>
  <c r="K25" i="36"/>
  <c r="L25" i="36"/>
  <c r="M25" i="36"/>
  <c r="H26" i="36"/>
  <c r="I26" i="36"/>
  <c r="J26" i="36"/>
  <c r="K26" i="36"/>
  <c r="L26" i="36"/>
  <c r="M26" i="36"/>
  <c r="H27" i="36"/>
  <c r="I27" i="36"/>
  <c r="J27" i="36"/>
  <c r="K27" i="36"/>
  <c r="L27" i="36"/>
  <c r="M27" i="36"/>
  <c r="H28" i="36"/>
  <c r="I28" i="36"/>
  <c r="J28" i="36"/>
  <c r="K28" i="36"/>
  <c r="L28" i="36"/>
  <c r="M28" i="36"/>
  <c r="H29" i="36"/>
  <c r="I29" i="36"/>
  <c r="J29" i="36"/>
  <c r="K29" i="36"/>
  <c r="L29" i="36"/>
  <c r="M29" i="36"/>
  <c r="H30" i="36"/>
  <c r="I30" i="36"/>
  <c r="J30" i="36"/>
  <c r="K30" i="36"/>
  <c r="L30" i="36"/>
  <c r="M30" i="36"/>
  <c r="H31" i="36"/>
  <c r="I31" i="36"/>
  <c r="J31" i="36"/>
  <c r="K31" i="36"/>
  <c r="L31" i="36"/>
  <c r="M31" i="36"/>
  <c r="M7" i="36"/>
  <c r="L7" i="36"/>
  <c r="K7" i="36"/>
  <c r="J7" i="36"/>
  <c r="I7" i="36"/>
  <c r="H7" i="36"/>
  <c r="X5" i="36"/>
  <c r="AI5" i="36" s="1"/>
  <c r="U32" i="36"/>
  <c r="AA32" i="36" s="1"/>
  <c r="V32" i="36"/>
  <c r="W32" i="36"/>
  <c r="R32" i="36"/>
  <c r="X32" i="36" s="1"/>
  <c r="S32" i="36"/>
  <c r="Y32" i="36" s="1"/>
  <c r="T32" i="36"/>
  <c r="Z32" i="36" s="1"/>
  <c r="C32" i="36"/>
  <c r="I32" i="36" s="1"/>
  <c r="F32" i="36"/>
  <c r="G32" i="36"/>
  <c r="M32" i="36" s="1"/>
  <c r="N52" i="71"/>
  <c r="J38" i="71"/>
  <c r="I38" i="71"/>
  <c r="P38" i="71" s="1"/>
  <c r="H38" i="71"/>
  <c r="O38" i="71" s="1"/>
  <c r="G38" i="71"/>
  <c r="N38" i="71" s="1"/>
  <c r="F38" i="71"/>
  <c r="M38" i="71" s="1"/>
  <c r="E38" i="71"/>
  <c r="L38" i="71" s="1"/>
  <c r="J37" i="71"/>
  <c r="Q37" i="71" s="1"/>
  <c r="I37" i="71"/>
  <c r="P37" i="71" s="1"/>
  <c r="H37" i="71"/>
  <c r="O37" i="71" s="1"/>
  <c r="G37" i="71"/>
  <c r="N37" i="71" s="1"/>
  <c r="F37" i="71"/>
  <c r="M37" i="71" s="1"/>
  <c r="E37" i="71"/>
  <c r="L37" i="71" s="1"/>
  <c r="J36" i="71"/>
  <c r="I36" i="71"/>
  <c r="P36" i="71" s="1"/>
  <c r="H36" i="71"/>
  <c r="O36" i="71" s="1"/>
  <c r="G36" i="71"/>
  <c r="N36" i="71" s="1"/>
  <c r="F36" i="71"/>
  <c r="E36" i="71"/>
  <c r="L36" i="71" s="1"/>
  <c r="U35" i="71"/>
  <c r="T35" i="71"/>
  <c r="S35" i="71"/>
  <c r="U34" i="71"/>
  <c r="T34" i="71"/>
  <c r="S34" i="71"/>
  <c r="P34" i="71"/>
  <c r="O34" i="71"/>
  <c r="M34" i="71"/>
  <c r="L34" i="71"/>
  <c r="U33" i="71"/>
  <c r="T33" i="71"/>
  <c r="S33" i="71"/>
  <c r="P33" i="71"/>
  <c r="O33" i="71"/>
  <c r="M33" i="71"/>
  <c r="L33" i="71"/>
  <c r="U32" i="71"/>
  <c r="T32" i="71"/>
  <c r="S32" i="71"/>
  <c r="P32" i="71"/>
  <c r="O32" i="71"/>
  <c r="M32" i="71"/>
  <c r="L32" i="71"/>
  <c r="U31" i="71"/>
  <c r="T31" i="71"/>
  <c r="S31" i="71"/>
  <c r="Q31" i="71"/>
  <c r="P31" i="71"/>
  <c r="O31" i="71"/>
  <c r="N31" i="71"/>
  <c r="M31" i="71"/>
  <c r="L31" i="71"/>
  <c r="U30" i="71"/>
  <c r="T30" i="71"/>
  <c r="S30" i="71"/>
  <c r="Q30" i="71"/>
  <c r="P30" i="71"/>
  <c r="O30" i="71"/>
  <c r="N30" i="71"/>
  <c r="M30" i="71"/>
  <c r="L30" i="71"/>
  <c r="U29" i="71"/>
  <c r="T29" i="71"/>
  <c r="S29" i="71"/>
  <c r="Q29" i="71"/>
  <c r="P29" i="71"/>
  <c r="O29" i="71"/>
  <c r="N29" i="71"/>
  <c r="M29" i="71"/>
  <c r="L29" i="71"/>
  <c r="U28" i="71"/>
  <c r="T28" i="71"/>
  <c r="S28" i="71"/>
  <c r="Q28" i="71"/>
  <c r="P28" i="71"/>
  <c r="O28" i="71"/>
  <c r="N28" i="71"/>
  <c r="M28" i="71"/>
  <c r="L28" i="71"/>
  <c r="U27" i="71"/>
  <c r="T27" i="71"/>
  <c r="S27" i="71"/>
  <c r="Q27" i="71"/>
  <c r="Q35" i="71" s="1"/>
  <c r="P27" i="71"/>
  <c r="P35" i="71" s="1"/>
  <c r="O27" i="71"/>
  <c r="O35" i="71" s="1"/>
  <c r="N27" i="71"/>
  <c r="N35" i="71" s="1"/>
  <c r="M27" i="71"/>
  <c r="M35" i="71" s="1"/>
  <c r="L27" i="71"/>
  <c r="L35" i="71" s="1"/>
  <c r="O8" i="71"/>
  <c r="P8" i="71"/>
  <c r="Q8" i="71"/>
  <c r="O9" i="71"/>
  <c r="P9" i="71"/>
  <c r="Q9" i="71"/>
  <c r="O10" i="71"/>
  <c r="P10" i="71"/>
  <c r="Q10" i="71"/>
  <c r="O11" i="71"/>
  <c r="P11" i="71"/>
  <c r="Q11" i="71"/>
  <c r="O12" i="71"/>
  <c r="P12" i="71"/>
  <c r="Q12" i="71"/>
  <c r="O13" i="71"/>
  <c r="P13" i="71"/>
  <c r="O14" i="71"/>
  <c r="P14" i="71"/>
  <c r="O15" i="71"/>
  <c r="P15" i="71"/>
  <c r="M9" i="71"/>
  <c r="N9" i="71"/>
  <c r="M10" i="71"/>
  <c r="N10" i="71"/>
  <c r="M11" i="71"/>
  <c r="N11" i="71"/>
  <c r="L11" i="71"/>
  <c r="L10" i="71"/>
  <c r="L9" i="71"/>
  <c r="T8" i="71"/>
  <c r="U8" i="71"/>
  <c r="S8" i="71"/>
  <c r="N12" i="71"/>
  <c r="M12" i="71"/>
  <c r="M8" i="71"/>
  <c r="N8" i="71"/>
  <c r="L12" i="71"/>
  <c r="L8" i="71"/>
  <c r="L13" i="71"/>
  <c r="M13" i="71"/>
  <c r="L14" i="71"/>
  <c r="M14" i="71"/>
  <c r="L15" i="71"/>
  <c r="M15" i="71"/>
  <c r="H17" i="71"/>
  <c r="O17" i="71" s="1"/>
  <c r="I17" i="71"/>
  <c r="P17" i="71" s="1"/>
  <c r="J17" i="71"/>
  <c r="Q17" i="71" s="1"/>
  <c r="H18" i="71"/>
  <c r="O18" i="71" s="1"/>
  <c r="I18" i="71"/>
  <c r="P18" i="71" s="1"/>
  <c r="J18" i="71"/>
  <c r="H19" i="71"/>
  <c r="O19" i="71" s="1"/>
  <c r="I19" i="71"/>
  <c r="P19" i="71" s="1"/>
  <c r="J19" i="71"/>
  <c r="Q19" i="71" s="1"/>
  <c r="F17" i="71"/>
  <c r="M17" i="71" s="1"/>
  <c r="G17" i="71"/>
  <c r="N17" i="71" s="1"/>
  <c r="F18" i="71"/>
  <c r="M18" i="71" s="1"/>
  <c r="G18" i="71"/>
  <c r="N18" i="71" s="1"/>
  <c r="F19" i="71"/>
  <c r="M19" i="71" s="1"/>
  <c r="G19" i="71"/>
  <c r="N19" i="71" s="1"/>
  <c r="S9" i="71"/>
  <c r="T9" i="71"/>
  <c r="U9" i="71"/>
  <c r="S10" i="71"/>
  <c r="T10" i="71"/>
  <c r="U10" i="71"/>
  <c r="S11" i="71"/>
  <c r="T11" i="71"/>
  <c r="U11" i="71"/>
  <c r="S12" i="71"/>
  <c r="T12" i="71"/>
  <c r="U12" i="71"/>
  <c r="S13" i="71"/>
  <c r="T13" i="71"/>
  <c r="U13" i="71"/>
  <c r="S14" i="71"/>
  <c r="T14" i="71"/>
  <c r="U14" i="71"/>
  <c r="S15" i="71"/>
  <c r="T15" i="71"/>
  <c r="U15" i="71"/>
  <c r="S16" i="71"/>
  <c r="T16" i="71"/>
  <c r="U16" i="71"/>
  <c r="AM18" i="91"/>
  <c r="J40" i="68"/>
  <c r="J41" i="68"/>
  <c r="J42" i="68"/>
  <c r="J43" i="68"/>
  <c r="J44" i="68"/>
  <c r="J45" i="68"/>
  <c r="J46" i="68"/>
  <c r="J47" i="68"/>
  <c r="J48" i="68"/>
  <c r="J49" i="68"/>
  <c r="J50" i="68"/>
  <c r="J51" i="68"/>
  <c r="J52" i="68"/>
  <c r="J53" i="68"/>
  <c r="J54" i="68"/>
  <c r="J55" i="68"/>
  <c r="J56" i="68"/>
  <c r="J57" i="68"/>
  <c r="J58" i="68"/>
  <c r="J59" i="68"/>
  <c r="J60" i="68"/>
  <c r="J39" i="68"/>
  <c r="I61" i="68"/>
  <c r="H61" i="68"/>
  <c r="J61" i="68" s="1"/>
  <c r="D53" i="93"/>
  <c r="C53" i="9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AL44" i="91"/>
  <c r="N81" i="86"/>
  <c r="O81" i="86"/>
  <c r="N82" i="86"/>
  <c r="O82" i="86"/>
  <c r="L81" i="86"/>
  <c r="L82" i="86"/>
  <c r="F81" i="86"/>
  <c r="F82" i="86"/>
  <c r="F83" i="86"/>
  <c r="F84" i="86"/>
  <c r="N31" i="86"/>
  <c r="O31" i="86"/>
  <c r="L31" i="86"/>
  <c r="F31" i="86"/>
  <c r="O37" i="93"/>
  <c r="P37" i="93"/>
  <c r="M37" i="93"/>
  <c r="G37" i="93"/>
  <c r="B32" i="70"/>
  <c r="C32" i="70"/>
  <c r="AQ72" i="101" l="1"/>
  <c r="AA33" i="94"/>
  <c r="I63" i="101"/>
  <c r="J63" i="101"/>
  <c r="AP30" i="101"/>
  <c r="AQ73" i="99"/>
  <c r="AL62" i="99"/>
  <c r="L62" i="99"/>
  <c r="L63" i="99" s="1"/>
  <c r="AM62" i="99"/>
  <c r="AO53" i="99"/>
  <c r="M62" i="99"/>
  <c r="M63" i="99" s="1"/>
  <c r="AN62" i="99"/>
  <c r="AP53" i="99"/>
  <c r="O35" i="98"/>
  <c r="N54" i="98"/>
  <c r="O16" i="98"/>
  <c r="Z97" i="97"/>
  <c r="K97" i="97"/>
  <c r="AO48" i="97"/>
  <c r="AO57" i="97"/>
  <c r="AP42" i="97"/>
  <c r="AA33" i="97"/>
  <c r="AQ9" i="97"/>
  <c r="AP26" i="97"/>
  <c r="AQ70" i="94"/>
  <c r="AO73" i="94"/>
  <c r="AQ72" i="94"/>
  <c r="N33" i="95"/>
  <c r="K63" i="97"/>
  <c r="I63" i="97"/>
  <c r="AQ93" i="94"/>
  <c r="AP93" i="94"/>
  <c r="AO93" i="94"/>
  <c r="AQ73" i="101"/>
  <c r="AQ31" i="101"/>
  <c r="AO30" i="101"/>
  <c r="AQ16" i="101"/>
  <c r="AQ15" i="101"/>
  <c r="M51" i="100"/>
  <c r="L49" i="100"/>
  <c r="S36" i="100"/>
  <c r="L48" i="100"/>
  <c r="AQ85" i="99"/>
  <c r="AQ63" i="99"/>
  <c r="J63" i="99"/>
  <c r="U38" i="98"/>
  <c r="L50" i="98"/>
  <c r="M54" i="98"/>
  <c r="N49" i="98"/>
  <c r="L48" i="98"/>
  <c r="AP86" i="97"/>
  <c r="AP85" i="97"/>
  <c r="AP77" i="97"/>
  <c r="AG96" i="97"/>
  <c r="AP93" i="97"/>
  <c r="AP89" i="97"/>
  <c r="AP80" i="97"/>
  <c r="AP90" i="97"/>
  <c r="AP81" i="97"/>
  <c r="AO13" i="97"/>
  <c r="AQ16" i="97"/>
  <c r="AQ19" i="97"/>
  <c r="AO7" i="97"/>
  <c r="AQ30" i="97"/>
  <c r="AQ18" i="97"/>
  <c r="AO12" i="97"/>
  <c r="AP8" i="97"/>
  <c r="AO11" i="97"/>
  <c r="AO9" i="97"/>
  <c r="AO8" i="97"/>
  <c r="AO97" i="94"/>
  <c r="AO88" i="94"/>
  <c r="AP95" i="94"/>
  <c r="AP41" i="94"/>
  <c r="AP47" i="94"/>
  <c r="AP46" i="94"/>
  <c r="AO61" i="94"/>
  <c r="AP42" i="94"/>
  <c r="J97" i="101"/>
  <c r="AO69" i="101"/>
  <c r="AQ70" i="101"/>
  <c r="AP72" i="101"/>
  <c r="AO76" i="101"/>
  <c r="AP50" i="101"/>
  <c r="AO97" i="99"/>
  <c r="AO84" i="99"/>
  <c r="AP81" i="99"/>
  <c r="AP73" i="99"/>
  <c r="AQ72" i="99"/>
  <c r="AQ74" i="99"/>
  <c r="AO73" i="99"/>
  <c r="AP72" i="99"/>
  <c r="AC63" i="99"/>
  <c r="AP41" i="99"/>
  <c r="AP49" i="99"/>
  <c r="AO31" i="99"/>
  <c r="AE32" i="99"/>
  <c r="AQ78" i="97"/>
  <c r="AQ83" i="97"/>
  <c r="AQ85" i="97"/>
  <c r="AQ94" i="97"/>
  <c r="AP48" i="97"/>
  <c r="J97" i="94"/>
  <c r="AP72" i="94"/>
  <c r="AP74" i="94"/>
  <c r="AE62" i="94"/>
  <c r="AP54" i="94"/>
  <c r="AO48" i="94"/>
  <c r="AO49" i="94"/>
  <c r="AO50" i="94"/>
  <c r="AO52" i="94"/>
  <c r="AO53" i="94"/>
  <c r="AO54" i="94"/>
  <c r="AP19" i="94"/>
  <c r="AP24" i="94"/>
  <c r="AP28" i="94"/>
  <c r="T37" i="100"/>
  <c r="N50" i="100"/>
  <c r="L51" i="100"/>
  <c r="N35" i="98"/>
  <c r="M35" i="98"/>
  <c r="Q35" i="98"/>
  <c r="M16" i="98"/>
  <c r="Q16" i="98"/>
  <c r="Q13" i="98"/>
  <c r="N54" i="96"/>
  <c r="T38" i="96"/>
  <c r="L35" i="95"/>
  <c r="M35" i="95"/>
  <c r="Q35" i="95"/>
  <c r="Q33" i="95"/>
  <c r="P35" i="95"/>
  <c r="T37" i="95"/>
  <c r="L16" i="95"/>
  <c r="P16" i="95"/>
  <c r="O16" i="95"/>
  <c r="M46" i="95"/>
  <c r="J55" i="71"/>
  <c r="J57" i="71"/>
  <c r="L16" i="98"/>
  <c r="P16" i="98"/>
  <c r="Q14" i="98"/>
  <c r="S18" i="98"/>
  <c r="F56" i="98"/>
  <c r="J56" i="98"/>
  <c r="M53" i="98"/>
  <c r="L35" i="96"/>
  <c r="P35" i="96"/>
  <c r="M35" i="96"/>
  <c r="Q35" i="96"/>
  <c r="N35" i="96"/>
  <c r="L16" i="96"/>
  <c r="P16" i="96"/>
  <c r="Q13" i="96"/>
  <c r="N15" i="96"/>
  <c r="M16" i="96"/>
  <c r="I57" i="96"/>
  <c r="N16" i="96"/>
  <c r="Q16" i="96"/>
  <c r="O35" i="95"/>
  <c r="N16" i="95"/>
  <c r="M46" i="71"/>
  <c r="J56" i="71"/>
  <c r="N54" i="71"/>
  <c r="L53" i="71"/>
  <c r="L51" i="71"/>
  <c r="N50" i="71"/>
  <c r="L49" i="71"/>
  <c r="N48" i="71"/>
  <c r="L47" i="71"/>
  <c r="M54" i="71"/>
  <c r="M52" i="71"/>
  <c r="M50" i="71"/>
  <c r="M48" i="71"/>
  <c r="N46" i="71"/>
  <c r="M51" i="71"/>
  <c r="M47" i="71"/>
  <c r="AC97" i="101"/>
  <c r="AO97" i="101"/>
  <c r="AP69" i="101"/>
  <c r="AP70" i="101"/>
  <c r="AO72" i="101"/>
  <c r="AQ71" i="101"/>
  <c r="AP73" i="101"/>
  <c r="AO73" i="101"/>
  <c r="AO61" i="101"/>
  <c r="AP63" i="101"/>
  <c r="AP55" i="101"/>
  <c r="K63" i="101"/>
  <c r="AP7" i="101"/>
  <c r="AP8" i="101"/>
  <c r="AO13" i="101"/>
  <c r="AP19" i="101"/>
  <c r="AP23" i="101"/>
  <c r="AO29" i="101"/>
  <c r="AO17" i="101"/>
  <c r="AO21" i="101"/>
  <c r="AO22" i="101"/>
  <c r="AO25" i="101"/>
  <c r="AO26" i="101"/>
  <c r="N32" i="100"/>
  <c r="Q33" i="100"/>
  <c r="T36" i="100"/>
  <c r="Q32" i="100"/>
  <c r="N34" i="100"/>
  <c r="O36" i="100"/>
  <c r="F57" i="100"/>
  <c r="T18" i="100"/>
  <c r="U19" i="100"/>
  <c r="N54" i="100"/>
  <c r="E56" i="100"/>
  <c r="S18" i="100"/>
  <c r="T19" i="100"/>
  <c r="E57" i="100"/>
  <c r="I57" i="100"/>
  <c r="M57" i="100" s="1"/>
  <c r="M52" i="100"/>
  <c r="M54" i="100"/>
  <c r="AP74" i="99"/>
  <c r="Y97" i="99"/>
  <c r="AP85" i="99"/>
  <c r="AP88" i="99"/>
  <c r="AQ97" i="99"/>
  <c r="AQ78" i="99"/>
  <c r="AQ80" i="99"/>
  <c r="AP83" i="99"/>
  <c r="AO74" i="99"/>
  <c r="AO72" i="99"/>
  <c r="AP69" i="99"/>
  <c r="AO79" i="99"/>
  <c r="AO80" i="99"/>
  <c r="AQ87" i="99"/>
  <c r="K97" i="99"/>
  <c r="AP76" i="99"/>
  <c r="AP77" i="99"/>
  <c r="AP80" i="99"/>
  <c r="AO83" i="99"/>
  <c r="Y63" i="99"/>
  <c r="AO33" i="99"/>
  <c r="AQ13" i="99"/>
  <c r="AQ22" i="99"/>
  <c r="AQ25" i="99"/>
  <c r="AQ29" i="99"/>
  <c r="AO8" i="99"/>
  <c r="AO10" i="99"/>
  <c r="AO21" i="99"/>
  <c r="AO22" i="99"/>
  <c r="AO29" i="99"/>
  <c r="AP17" i="99"/>
  <c r="AP18" i="99"/>
  <c r="AP22" i="99"/>
  <c r="AP24" i="99"/>
  <c r="AP29" i="99"/>
  <c r="H55" i="98"/>
  <c r="L35" i="98"/>
  <c r="P35" i="98"/>
  <c r="L52" i="98"/>
  <c r="N34" i="98"/>
  <c r="N16" i="98"/>
  <c r="E55" i="98"/>
  <c r="I55" i="98"/>
  <c r="N53" i="98"/>
  <c r="F55" i="98"/>
  <c r="J55" i="98"/>
  <c r="Q15" i="98"/>
  <c r="E56" i="98"/>
  <c r="AO97" i="97"/>
  <c r="AO70" i="97"/>
  <c r="AP69" i="97"/>
  <c r="AF62" i="97"/>
  <c r="AP63" i="97"/>
  <c r="AO43" i="97"/>
  <c r="AO44" i="97"/>
  <c r="AO45" i="97"/>
  <c r="AQ42" i="97"/>
  <c r="AP50" i="97"/>
  <c r="AQ46" i="97"/>
  <c r="AQ52" i="97"/>
  <c r="AQ59" i="97"/>
  <c r="AQ60" i="97"/>
  <c r="AQ61" i="97"/>
  <c r="AP33" i="97"/>
  <c r="AO20" i="97"/>
  <c r="AO21" i="97"/>
  <c r="AO24" i="97"/>
  <c r="AO25" i="97"/>
  <c r="AP30" i="97"/>
  <c r="L52" i="96"/>
  <c r="O35" i="96"/>
  <c r="M38" i="96"/>
  <c r="O16" i="96"/>
  <c r="N14" i="96"/>
  <c r="N13" i="96"/>
  <c r="Q15" i="96"/>
  <c r="Q14" i="96"/>
  <c r="G55" i="96"/>
  <c r="N47" i="96"/>
  <c r="L48" i="96"/>
  <c r="AP80" i="94"/>
  <c r="AO72" i="94"/>
  <c r="AP76" i="94"/>
  <c r="AP77" i="94"/>
  <c r="AP79" i="94"/>
  <c r="AP81" i="94"/>
  <c r="AP82" i="94"/>
  <c r="AP90" i="94"/>
  <c r="AQ73" i="94"/>
  <c r="AP73" i="94"/>
  <c r="AQ75" i="94"/>
  <c r="AQ78" i="94"/>
  <c r="AQ79" i="94"/>
  <c r="AQ86" i="94"/>
  <c r="AQ74" i="94"/>
  <c r="AO70" i="94"/>
  <c r="AO71" i="94"/>
  <c r="O96" i="94"/>
  <c r="AO74" i="94"/>
  <c r="AP43" i="94"/>
  <c r="AP49" i="94"/>
  <c r="AP51" i="94"/>
  <c r="AP52" i="94"/>
  <c r="AP53" i="94"/>
  <c r="AO58" i="94"/>
  <c r="AO59" i="94"/>
  <c r="AO60" i="94"/>
  <c r="H63" i="94"/>
  <c r="AQ55" i="94"/>
  <c r="AQ56" i="94"/>
  <c r="AQ57" i="94"/>
  <c r="AQ58" i="94"/>
  <c r="AQ60" i="94"/>
  <c r="N35" i="95"/>
  <c r="Q32" i="95"/>
  <c r="S36" i="95"/>
  <c r="N32" i="95"/>
  <c r="M16" i="95"/>
  <c r="Q16" i="95"/>
  <c r="Q15" i="95"/>
  <c r="M54" i="95"/>
  <c r="M47" i="95"/>
  <c r="M51" i="95"/>
  <c r="N54" i="95"/>
  <c r="AP16" i="36"/>
  <c r="AQ19" i="36"/>
  <c r="L46" i="71"/>
  <c r="H56" i="71"/>
  <c r="L54" i="71"/>
  <c r="N53" i="71"/>
  <c r="L52" i="71"/>
  <c r="N51" i="71"/>
  <c r="L50" i="71"/>
  <c r="N49" i="71"/>
  <c r="L48" i="71"/>
  <c r="N47" i="71"/>
  <c r="M53" i="71"/>
  <c r="M49" i="71"/>
  <c r="I57" i="71"/>
  <c r="G56" i="71"/>
  <c r="I55" i="71"/>
  <c r="F57" i="71"/>
  <c r="F55" i="71"/>
  <c r="H57" i="71"/>
  <c r="F56" i="71"/>
  <c r="H55" i="71"/>
  <c r="G57" i="71"/>
  <c r="I56" i="71"/>
  <c r="G55" i="71"/>
  <c r="P94" i="86"/>
  <c r="AM19" i="91"/>
  <c r="Y97" i="101"/>
  <c r="AF96" i="101"/>
  <c r="H97" i="101"/>
  <c r="P96" i="101"/>
  <c r="AP14" i="101"/>
  <c r="AO40" i="101"/>
  <c r="AO44" i="101"/>
  <c r="AO48" i="101"/>
  <c r="AP9" i="101"/>
  <c r="AQ69" i="101"/>
  <c r="AB63" i="101"/>
  <c r="X33" i="101"/>
  <c r="AO7" i="101"/>
  <c r="AO8" i="101"/>
  <c r="AO9" i="101"/>
  <c r="AO11" i="101"/>
  <c r="AO12" i="101"/>
  <c r="AQ19" i="101"/>
  <c r="AQ23" i="101"/>
  <c r="AP26" i="101"/>
  <c r="AO33" i="101"/>
  <c r="Z63" i="101"/>
  <c r="AQ40" i="101"/>
  <c r="AQ44" i="101"/>
  <c r="AP47" i="101"/>
  <c r="AQ48" i="101"/>
  <c r="AQ52" i="101"/>
  <c r="AQ60" i="101"/>
  <c r="AG62" i="101"/>
  <c r="AQ63" i="101"/>
  <c r="N96" i="101"/>
  <c r="AQ97" i="101"/>
  <c r="AB96" i="101"/>
  <c r="AB97" i="101" s="1"/>
  <c r="AP74" i="101"/>
  <c r="AQ74" i="101"/>
  <c r="X96" i="101"/>
  <c r="X97" i="101" s="1"/>
  <c r="K96" i="101"/>
  <c r="K97" i="101" s="1"/>
  <c r="AO71" i="101"/>
  <c r="L96" i="101"/>
  <c r="L97" i="101" s="1"/>
  <c r="AO75" i="101"/>
  <c r="AO74" i="101"/>
  <c r="AQ75" i="101"/>
  <c r="AP76" i="101"/>
  <c r="X63" i="101"/>
  <c r="AE62" i="101"/>
  <c r="AA62" i="101"/>
  <c r="AA63" i="101" s="1"/>
  <c r="AQ42" i="101"/>
  <c r="AQ43" i="101"/>
  <c r="AQ46" i="101"/>
  <c r="AQ47" i="101"/>
  <c r="AO56" i="101"/>
  <c r="AO41" i="101"/>
  <c r="AO42" i="101"/>
  <c r="AO45" i="101"/>
  <c r="AO46" i="101"/>
  <c r="AO47" i="101"/>
  <c r="AQ50" i="101"/>
  <c r="AQ51" i="101"/>
  <c r="AQ55" i="101"/>
  <c r="AQ56" i="101"/>
  <c r="AF62" i="101"/>
  <c r="AK62" i="101"/>
  <c r="AO60" i="101"/>
  <c r="AP42" i="101"/>
  <c r="AP46" i="101"/>
  <c r="AO55" i="101"/>
  <c r="AL62" i="101"/>
  <c r="AP49" i="101"/>
  <c r="AP53" i="101"/>
  <c r="AP43" i="101"/>
  <c r="AP51" i="101"/>
  <c r="AP41" i="101"/>
  <c r="AP45" i="101"/>
  <c r="AP61" i="101"/>
  <c r="Y33" i="101"/>
  <c r="AC33" i="101"/>
  <c r="AG32" i="101"/>
  <c r="Z33" i="101"/>
  <c r="I33" i="101"/>
  <c r="AP33" i="101"/>
  <c r="H33" i="101"/>
  <c r="AP18" i="101"/>
  <c r="AI32" i="101"/>
  <c r="AE32" i="101"/>
  <c r="AP10" i="101"/>
  <c r="AP11" i="101"/>
  <c r="AO14" i="101"/>
  <c r="AP22" i="101"/>
  <c r="AQ24" i="101"/>
  <c r="AP27" i="101"/>
  <c r="AN32" i="101"/>
  <c r="AQ9" i="101"/>
  <c r="AQ10" i="101"/>
  <c r="AQ11" i="101"/>
  <c r="AQ12" i="101"/>
  <c r="AP15" i="101"/>
  <c r="AO18" i="101"/>
  <c r="AQ27" i="101"/>
  <c r="AP31" i="101"/>
  <c r="M32" i="101"/>
  <c r="M33" i="101" s="1"/>
  <c r="AJ32" i="101"/>
  <c r="AO20" i="101"/>
  <c r="AO28" i="101"/>
  <c r="AQ14" i="101"/>
  <c r="AO16" i="101"/>
  <c r="AQ18" i="101"/>
  <c r="AQ22" i="101"/>
  <c r="AO24" i="101"/>
  <c r="AQ26" i="101"/>
  <c r="AQ30" i="101"/>
  <c r="AQ7" i="101"/>
  <c r="AQ8" i="101"/>
  <c r="AO10" i="101"/>
  <c r="AP13" i="101"/>
  <c r="AP17" i="101"/>
  <c r="AO19" i="101"/>
  <c r="AQ20" i="101"/>
  <c r="AP21" i="101"/>
  <c r="AP25" i="101"/>
  <c r="AQ28" i="101"/>
  <c r="AP29" i="101"/>
  <c r="O32" i="101"/>
  <c r="L32" i="101"/>
  <c r="L33" i="101" s="1"/>
  <c r="AC97" i="99"/>
  <c r="Z97" i="99"/>
  <c r="X97" i="99"/>
  <c r="AB97" i="99"/>
  <c r="H97" i="99"/>
  <c r="AP97" i="99"/>
  <c r="M97" i="99"/>
  <c r="AP48" i="99"/>
  <c r="AP52" i="99"/>
  <c r="AP7" i="99"/>
  <c r="AP10" i="99"/>
  <c r="AO12" i="99"/>
  <c r="AO15" i="99"/>
  <c r="AO17" i="99"/>
  <c r="AO19" i="99"/>
  <c r="AO23" i="99"/>
  <c r="AO24" i="99"/>
  <c r="AQ47" i="99"/>
  <c r="AQ49" i="99"/>
  <c r="AQ50" i="99"/>
  <c r="AO76" i="99"/>
  <c r="AQ7" i="99"/>
  <c r="AQ8" i="99"/>
  <c r="AQ9" i="99"/>
  <c r="AQ14" i="99"/>
  <c r="AQ16" i="99"/>
  <c r="AQ19" i="99"/>
  <c r="AP26" i="99"/>
  <c r="AQ30" i="99"/>
  <c r="AP33" i="99"/>
  <c r="I63" i="99"/>
  <c r="AO40" i="99"/>
  <c r="AO44" i="99"/>
  <c r="AO45" i="99"/>
  <c r="AO48" i="99"/>
  <c r="AO49" i="99"/>
  <c r="AO52" i="99"/>
  <c r="AO71" i="99"/>
  <c r="AQ77" i="99"/>
  <c r="AO87" i="99"/>
  <c r="AO88" i="99"/>
  <c r="AG96" i="99"/>
  <c r="AQ84" i="99"/>
  <c r="AI96" i="99"/>
  <c r="AM96" i="99"/>
  <c r="AQ82" i="99"/>
  <c r="AQ69" i="99"/>
  <c r="AO75" i="99"/>
  <c r="AP79" i="99"/>
  <c r="AQ79" i="99"/>
  <c r="AQ81" i="99"/>
  <c r="AO82" i="99"/>
  <c r="AP82" i="99"/>
  <c r="AP84" i="99"/>
  <c r="AQ86" i="99"/>
  <c r="AJ96" i="99"/>
  <c r="AN96" i="99"/>
  <c r="AO70" i="99"/>
  <c r="AP71" i="99"/>
  <c r="AP75" i="99"/>
  <c r="AO78" i="99"/>
  <c r="AO81" i="99"/>
  <c r="AO86" i="99"/>
  <c r="AQ88" i="99"/>
  <c r="I96" i="99"/>
  <c r="I97" i="99" s="1"/>
  <c r="AQ70" i="99"/>
  <c r="AQ71" i="99"/>
  <c r="AQ75" i="99"/>
  <c r="AP78" i="99"/>
  <c r="AQ83" i="99"/>
  <c r="AP86" i="99"/>
  <c r="O96" i="99"/>
  <c r="L96" i="99"/>
  <c r="L97" i="99" s="1"/>
  <c r="AO69" i="99"/>
  <c r="AO77" i="99"/>
  <c r="AO85" i="99"/>
  <c r="AF62" i="99"/>
  <c r="X63" i="99"/>
  <c r="AB62" i="99"/>
  <c r="AB63" i="99" s="1"/>
  <c r="AP42" i="99"/>
  <c r="AP44" i="99"/>
  <c r="AP45" i="99"/>
  <c r="AP46" i="99"/>
  <c r="AO47" i="99"/>
  <c r="AP47" i="99"/>
  <c r="AO51" i="99"/>
  <c r="AQ41" i="99"/>
  <c r="AQ43" i="99"/>
  <c r="AQ46" i="99"/>
  <c r="AQ51" i="99"/>
  <c r="AQ52" i="99"/>
  <c r="AI62" i="99"/>
  <c r="AP40" i="99"/>
  <c r="AO43" i="99"/>
  <c r="AP43" i="99"/>
  <c r="AQ45" i="99"/>
  <c r="AO50" i="99"/>
  <c r="AQ42" i="99"/>
  <c r="AP50" i="99"/>
  <c r="H62" i="99"/>
  <c r="H63" i="99" s="1"/>
  <c r="AJ62" i="99"/>
  <c r="AO41" i="99"/>
  <c r="AQ44" i="99"/>
  <c r="N62" i="99"/>
  <c r="K62" i="99"/>
  <c r="K63" i="99" s="1"/>
  <c r="AQ33" i="99"/>
  <c r="Y33" i="99"/>
  <c r="AC33" i="99"/>
  <c r="AF32" i="99"/>
  <c r="I33" i="99"/>
  <c r="AO9" i="99"/>
  <c r="AP9" i="99"/>
  <c r="AO11" i="99"/>
  <c r="AO13" i="99"/>
  <c r="AP20" i="99"/>
  <c r="AP21" i="99"/>
  <c r="AO25" i="99"/>
  <c r="AB32" i="99"/>
  <c r="AB33" i="99" s="1"/>
  <c r="AA32" i="99"/>
  <c r="AA33" i="99" s="1"/>
  <c r="AQ10" i="99"/>
  <c r="AP13" i="99"/>
  <c r="AQ18" i="99"/>
  <c r="AP23" i="99"/>
  <c r="AP25" i="99"/>
  <c r="AO28" i="99"/>
  <c r="AO7" i="99"/>
  <c r="AQ11" i="99"/>
  <c r="AQ12" i="99"/>
  <c r="AO18" i="99"/>
  <c r="AQ23" i="99"/>
  <c r="AQ26" i="99"/>
  <c r="AQ27" i="99"/>
  <c r="AQ28" i="99"/>
  <c r="AQ17" i="99"/>
  <c r="N32" i="99"/>
  <c r="AK32" i="99"/>
  <c r="AP12" i="99"/>
  <c r="AQ15" i="99"/>
  <c r="AP16" i="99"/>
  <c r="AP28" i="99"/>
  <c r="AQ31" i="99"/>
  <c r="AP8" i="99"/>
  <c r="AP11" i="99"/>
  <c r="AP14" i="99"/>
  <c r="AO16" i="99"/>
  <c r="AO20" i="99"/>
  <c r="AQ21" i="99"/>
  <c r="AO27" i="99"/>
  <c r="AP27" i="99"/>
  <c r="AP30" i="99"/>
  <c r="P32" i="99"/>
  <c r="O32" i="99"/>
  <c r="X97" i="97"/>
  <c r="AB97" i="97"/>
  <c r="I97" i="97"/>
  <c r="M97" i="97"/>
  <c r="AP97" i="97"/>
  <c r="O96" i="97"/>
  <c r="AQ92" i="97"/>
  <c r="AF96" i="97"/>
  <c r="AO80" i="97"/>
  <c r="AO81" i="97"/>
  <c r="AO87" i="97"/>
  <c r="AO88" i="97"/>
  <c r="AO91" i="97"/>
  <c r="AO92" i="97"/>
  <c r="AO93" i="97"/>
  <c r="AQ22" i="97"/>
  <c r="AQ23" i="97"/>
  <c r="P32" i="97"/>
  <c r="AO78" i="97"/>
  <c r="AO84" i="97"/>
  <c r="N96" i="97"/>
  <c r="Y96" i="97"/>
  <c r="Y97" i="97" s="1"/>
  <c r="X63" i="97"/>
  <c r="AG62" i="97"/>
  <c r="AB62" i="97"/>
  <c r="AB63" i="97" s="1"/>
  <c r="AP83" i="97"/>
  <c r="AP87" i="97"/>
  <c r="AO90" i="97"/>
  <c r="AC96" i="97"/>
  <c r="AC97" i="97" s="1"/>
  <c r="AQ10" i="97"/>
  <c r="AP14" i="97"/>
  <c r="AP17" i="97"/>
  <c r="AP18" i="97"/>
  <c r="AP19" i="97"/>
  <c r="AP21" i="97"/>
  <c r="AP22" i="97"/>
  <c r="AP25" i="97"/>
  <c r="J63" i="97"/>
  <c r="AO61" i="97"/>
  <c r="AQ63" i="97"/>
  <c r="AQ70" i="97"/>
  <c r="AO75" i="97"/>
  <c r="AO76" i="97"/>
  <c r="AQ80" i="97"/>
  <c r="AQ82" i="97"/>
  <c r="AQ86" i="97"/>
  <c r="AQ88" i="97"/>
  <c r="AQ89" i="97"/>
  <c r="AQ90" i="97"/>
  <c r="AO94" i="97"/>
  <c r="AQ97" i="97"/>
  <c r="AQ69" i="97"/>
  <c r="AP70" i="97"/>
  <c r="AO71" i="97"/>
  <c r="AP76" i="97"/>
  <c r="AO77" i="97"/>
  <c r="AQ84" i="97"/>
  <c r="AO86" i="97"/>
  <c r="AM96" i="97"/>
  <c r="AP71" i="97"/>
  <c r="AQ75" i="97"/>
  <c r="AQ76" i="97"/>
  <c r="AQ81" i="97"/>
  <c r="AO82" i="97"/>
  <c r="AP82" i="97"/>
  <c r="AO83" i="97"/>
  <c r="AP88" i="97"/>
  <c r="AO89" i="97"/>
  <c r="AP91" i="97"/>
  <c r="AQ91" i="97"/>
  <c r="H96" i="97"/>
  <c r="H97" i="97" s="1"/>
  <c r="AI96" i="97"/>
  <c r="AO69" i="97"/>
  <c r="AQ71" i="97"/>
  <c r="AQ77" i="97"/>
  <c r="AP78" i="97"/>
  <c r="AP84" i="97"/>
  <c r="AO85" i="97"/>
  <c r="AQ87" i="97"/>
  <c r="AQ93" i="97"/>
  <c r="AP94" i="97"/>
  <c r="L96" i="97"/>
  <c r="L97" i="97" s="1"/>
  <c r="AA63" i="97"/>
  <c r="H63" i="97"/>
  <c r="L63" i="97"/>
  <c r="AQ50" i="97"/>
  <c r="AQ51" i="97"/>
  <c r="AP58" i="97"/>
  <c r="AP53" i="97"/>
  <c r="AP57" i="97"/>
  <c r="AO40" i="97"/>
  <c r="AP40" i="97"/>
  <c r="AP41" i="97"/>
  <c r="AO46" i="97"/>
  <c r="AO53" i="97"/>
  <c r="AQ40" i="97"/>
  <c r="AP43" i="97"/>
  <c r="AQ47" i="97"/>
  <c r="AQ48" i="97"/>
  <c r="AQ49" i="97"/>
  <c r="AO52" i="97"/>
  <c r="AO55" i="97"/>
  <c r="AL62" i="97"/>
  <c r="AQ43" i="97"/>
  <c r="AP45" i="97"/>
  <c r="AQ53" i="97"/>
  <c r="AP54" i="97"/>
  <c r="AP55" i="97"/>
  <c r="AO58" i="97"/>
  <c r="AO41" i="97"/>
  <c r="AQ45" i="97"/>
  <c r="AP46" i="97"/>
  <c r="AO49" i="97"/>
  <c r="AO50" i="97"/>
  <c r="AO51" i="97"/>
  <c r="AQ55" i="97"/>
  <c r="AP59" i="97"/>
  <c r="AP60" i="97"/>
  <c r="AP61" i="97"/>
  <c r="AQ58" i="97"/>
  <c r="AQ41" i="97"/>
  <c r="AO42" i="97"/>
  <c r="AP44" i="97"/>
  <c r="AO47" i="97"/>
  <c r="AP51" i="97"/>
  <c r="AQ54" i="97"/>
  <c r="AO56" i="97"/>
  <c r="AP56" i="97"/>
  <c r="AP49" i="97"/>
  <c r="AO60" i="97"/>
  <c r="AQ44" i="97"/>
  <c r="AP47" i="97"/>
  <c r="AO54" i="97"/>
  <c r="AQ56" i="97"/>
  <c r="N62" i="97"/>
  <c r="AI62" i="97"/>
  <c r="Y33" i="97"/>
  <c r="AC33" i="97"/>
  <c r="AO33" i="97"/>
  <c r="Z33" i="97"/>
  <c r="H33" i="97"/>
  <c r="L33" i="97"/>
  <c r="AQ33" i="97"/>
  <c r="I33" i="97"/>
  <c r="J32" i="97"/>
  <c r="J33" i="97" s="1"/>
  <c r="AQ27" i="97"/>
  <c r="AP7" i="97"/>
  <c r="AQ14" i="97"/>
  <c r="AQ15" i="97"/>
  <c r="AQ31" i="97"/>
  <c r="AQ12" i="97"/>
  <c r="AE32" i="97"/>
  <c r="AP9" i="97"/>
  <c r="AO10" i="97"/>
  <c r="AP13" i="97"/>
  <c r="AO16" i="97"/>
  <c r="AO17" i="97"/>
  <c r="AQ24" i="97"/>
  <c r="AQ26" i="97"/>
  <c r="AP27" i="97"/>
  <c r="AN32" i="97"/>
  <c r="AQ8" i="97"/>
  <c r="AP11" i="97"/>
  <c r="AQ11" i="97"/>
  <c r="AP12" i="97"/>
  <c r="AO18" i="97"/>
  <c r="AO26" i="97"/>
  <c r="M32" i="97"/>
  <c r="M33" i="97" s="1"/>
  <c r="AP15" i="97"/>
  <c r="AQ20" i="97"/>
  <c r="AP23" i="97"/>
  <c r="AP31" i="97"/>
  <c r="AJ32" i="97"/>
  <c r="AQ7" i="97"/>
  <c r="AP10" i="97"/>
  <c r="AQ13" i="97"/>
  <c r="AO14" i="97"/>
  <c r="AP16" i="97"/>
  <c r="AO19" i="97"/>
  <c r="AQ21" i="97"/>
  <c r="AO22" i="97"/>
  <c r="AP24" i="97"/>
  <c r="AO27" i="97"/>
  <c r="AO30" i="97"/>
  <c r="Y97" i="94"/>
  <c r="X97" i="94"/>
  <c r="AB97" i="94"/>
  <c r="K97" i="94"/>
  <c r="H97" i="94"/>
  <c r="I97" i="94"/>
  <c r="M97" i="94"/>
  <c r="AO41" i="94"/>
  <c r="AO45" i="94"/>
  <c r="AQ82" i="94"/>
  <c r="AO17" i="94"/>
  <c r="AO23" i="94"/>
  <c r="AO25" i="94"/>
  <c r="AO28" i="94"/>
  <c r="P32" i="94"/>
  <c r="AQ40" i="94"/>
  <c r="AQ41" i="94"/>
  <c r="AQ42" i="94"/>
  <c r="AQ44" i="94"/>
  <c r="AQ46" i="94"/>
  <c r="AQ47" i="94"/>
  <c r="AO80" i="94"/>
  <c r="AO81" i="94"/>
  <c r="AQ89" i="94"/>
  <c r="AQ90" i="94"/>
  <c r="AQ91" i="94"/>
  <c r="AQ94" i="94"/>
  <c r="AQ95" i="94"/>
  <c r="AG96" i="94"/>
  <c r="AQ97" i="94"/>
  <c r="AP69" i="94"/>
  <c r="AP70" i="94"/>
  <c r="AO86" i="94"/>
  <c r="AO87" i="94"/>
  <c r="AC96" i="94"/>
  <c r="AC97" i="94" s="1"/>
  <c r="AP89" i="94"/>
  <c r="AQ69" i="94"/>
  <c r="AO75" i="94"/>
  <c r="AO76" i="94"/>
  <c r="AO77" i="94"/>
  <c r="AQ83" i="94"/>
  <c r="AP86" i="94"/>
  <c r="AO91" i="94"/>
  <c r="AI96" i="94"/>
  <c r="AJ96" i="94"/>
  <c r="AP71" i="94"/>
  <c r="AQ76" i="94"/>
  <c r="AO78" i="94"/>
  <c r="AQ81" i="94"/>
  <c r="AO83" i="94"/>
  <c r="AP87" i="94"/>
  <c r="AP88" i="94"/>
  <c r="AO89" i="94"/>
  <c r="AO94" i="94"/>
  <c r="AM96" i="94"/>
  <c r="AO69" i="94"/>
  <c r="AQ71" i="94"/>
  <c r="AQ77" i="94"/>
  <c r="AP78" i="94"/>
  <c r="AO79" i="94"/>
  <c r="AQ87" i="94"/>
  <c r="AP94" i="94"/>
  <c r="AO95" i="94"/>
  <c r="L96" i="94"/>
  <c r="L97" i="94" s="1"/>
  <c r="AA63" i="94"/>
  <c r="AF62" i="94"/>
  <c r="AP63" i="94"/>
  <c r="AQ63" i="94"/>
  <c r="I63" i="94"/>
  <c r="N62" i="94"/>
  <c r="J63" i="94"/>
  <c r="AB62" i="94"/>
  <c r="AB63" i="94" s="1"/>
  <c r="AQ59" i="94"/>
  <c r="AQ43" i="94"/>
  <c r="X62" i="94"/>
  <c r="X63" i="94" s="1"/>
  <c r="AO42" i="94"/>
  <c r="AO43" i="94"/>
  <c r="AO44" i="94"/>
  <c r="AP50" i="94"/>
  <c r="AQ50" i="94"/>
  <c r="AQ51" i="94"/>
  <c r="AQ52" i="94"/>
  <c r="AO57" i="94"/>
  <c r="AP57" i="94"/>
  <c r="AP58" i="94"/>
  <c r="AP59" i="94"/>
  <c r="K62" i="94"/>
  <c r="K63" i="94" s="1"/>
  <c r="AO40" i="94"/>
  <c r="AP44" i="94"/>
  <c r="AP45" i="94"/>
  <c r="AO46" i="94"/>
  <c r="AQ48" i="94"/>
  <c r="AO51" i="94"/>
  <c r="AQ54" i="94"/>
  <c r="AP55" i="94"/>
  <c r="AO56" i="94"/>
  <c r="AP60" i="94"/>
  <c r="AP61" i="94"/>
  <c r="AL62" i="94"/>
  <c r="AO13" i="94"/>
  <c r="AO15" i="94"/>
  <c r="AP12" i="94"/>
  <c r="AP26" i="94"/>
  <c r="AO29" i="94"/>
  <c r="AQ25" i="94"/>
  <c r="AQ27" i="94"/>
  <c r="AQ8" i="94"/>
  <c r="AQ11" i="94"/>
  <c r="AQ13" i="94"/>
  <c r="AQ16" i="94"/>
  <c r="AO19" i="94"/>
  <c r="AP20" i="94"/>
  <c r="AP25" i="94"/>
  <c r="AO7" i="94"/>
  <c r="AQ20" i="94"/>
  <c r="AP7" i="94"/>
  <c r="AQ29" i="94"/>
  <c r="AP12" i="36"/>
  <c r="AP7" i="36"/>
  <c r="AP29" i="36"/>
  <c r="AO26" i="36"/>
  <c r="AP20" i="36"/>
  <c r="AO78" i="36"/>
  <c r="AO94" i="36"/>
  <c r="AP95" i="36"/>
  <c r="AP94" i="36"/>
  <c r="AQ94" i="36"/>
  <c r="AQ95" i="36"/>
  <c r="AO95" i="36"/>
  <c r="AE62" i="36"/>
  <c r="X62" i="36"/>
  <c r="X63" i="36" s="1"/>
  <c r="AP53" i="36"/>
  <c r="AO54" i="36"/>
  <c r="AP55" i="36"/>
  <c r="AP56" i="36"/>
  <c r="AP57" i="36"/>
  <c r="AP58" i="36"/>
  <c r="P37" i="100"/>
  <c r="M47" i="100"/>
  <c r="N47" i="100"/>
  <c r="M49" i="100"/>
  <c r="N52" i="100"/>
  <c r="M46" i="100"/>
  <c r="M48" i="100"/>
  <c r="N49" i="100"/>
  <c r="L50" i="100"/>
  <c r="M53" i="100"/>
  <c r="H55" i="100"/>
  <c r="Q34" i="100"/>
  <c r="U38" i="100"/>
  <c r="N46" i="100"/>
  <c r="L47" i="100"/>
  <c r="L52" i="100"/>
  <c r="N53" i="100"/>
  <c r="L54" i="100"/>
  <c r="E55" i="100"/>
  <c r="I55" i="100"/>
  <c r="F56" i="100"/>
  <c r="J56" i="100"/>
  <c r="U17" i="100"/>
  <c r="N17" i="100"/>
  <c r="S19" i="100"/>
  <c r="J55" i="100"/>
  <c r="G56" i="100"/>
  <c r="G57" i="100"/>
  <c r="G55" i="100"/>
  <c r="H57" i="100"/>
  <c r="L46" i="100"/>
  <c r="N48" i="100"/>
  <c r="M50" i="100"/>
  <c r="N51" i="100"/>
  <c r="L53" i="100"/>
  <c r="J57" i="100"/>
  <c r="N57" i="100" s="1"/>
  <c r="N32" i="98"/>
  <c r="Q33" i="98"/>
  <c r="Q32" i="98"/>
  <c r="M46" i="98"/>
  <c r="M48" i="98"/>
  <c r="M47" i="98"/>
  <c r="M51" i="98"/>
  <c r="Q34" i="98"/>
  <c r="M37" i="98"/>
  <c r="N46" i="98"/>
  <c r="N50" i="98"/>
  <c r="P36" i="98"/>
  <c r="T37" i="98"/>
  <c r="P37" i="98"/>
  <c r="L47" i="98"/>
  <c r="L54" i="98"/>
  <c r="F57" i="98"/>
  <c r="J57" i="98"/>
  <c r="L36" i="98"/>
  <c r="Q37" i="98"/>
  <c r="L51" i="98"/>
  <c r="M52" i="98"/>
  <c r="N33" i="98"/>
  <c r="S36" i="98"/>
  <c r="O36" i="98"/>
  <c r="L37" i="98"/>
  <c r="Q38" i="98"/>
  <c r="N47" i="98"/>
  <c r="M49" i="98"/>
  <c r="N52" i="98"/>
  <c r="O17" i="98"/>
  <c r="O18" i="98"/>
  <c r="G57" i="98"/>
  <c r="S17" i="98"/>
  <c r="M19" i="98"/>
  <c r="G55" i="98"/>
  <c r="H57" i="98"/>
  <c r="T19" i="98"/>
  <c r="P19" i="98"/>
  <c r="E57" i="98"/>
  <c r="I57" i="98"/>
  <c r="M57" i="98" s="1"/>
  <c r="L46" i="98"/>
  <c r="N48" i="98"/>
  <c r="M50" i="98"/>
  <c r="N51" i="98"/>
  <c r="L53" i="98"/>
  <c r="S36" i="96"/>
  <c r="T37" i="96"/>
  <c r="M46" i="96"/>
  <c r="M51" i="96"/>
  <c r="N51" i="96"/>
  <c r="M53" i="96"/>
  <c r="U38" i="96"/>
  <c r="N46" i="96"/>
  <c r="N48" i="96"/>
  <c r="M50" i="96"/>
  <c r="M52" i="96"/>
  <c r="N53" i="96"/>
  <c r="M47" i="96"/>
  <c r="N50" i="96"/>
  <c r="L51" i="96"/>
  <c r="E55" i="96"/>
  <c r="I55" i="96"/>
  <c r="F56" i="96"/>
  <c r="J56" i="96"/>
  <c r="L54" i="96"/>
  <c r="H55" i="96"/>
  <c r="J57" i="96"/>
  <c r="N57" i="96" s="1"/>
  <c r="S17" i="96"/>
  <c r="U19" i="96"/>
  <c r="E56" i="96"/>
  <c r="L46" i="96"/>
  <c r="S18" i="96"/>
  <c r="T19" i="96"/>
  <c r="F55" i="96"/>
  <c r="J55" i="96"/>
  <c r="G57" i="96"/>
  <c r="L47" i="96"/>
  <c r="M48" i="96"/>
  <c r="L50" i="96"/>
  <c r="N52" i="96"/>
  <c r="M54" i="96"/>
  <c r="M53" i="95"/>
  <c r="S19" i="95"/>
  <c r="E56" i="95"/>
  <c r="L48" i="95"/>
  <c r="T19" i="95"/>
  <c r="E57" i="95"/>
  <c r="I57" i="95"/>
  <c r="N50" i="95"/>
  <c r="Z96" i="101"/>
  <c r="Z97" i="101" s="1"/>
  <c r="AQ13" i="101"/>
  <c r="AP16" i="101"/>
  <c r="AQ21" i="101"/>
  <c r="AP24" i="101"/>
  <c r="AQ29" i="101"/>
  <c r="AK32" i="101"/>
  <c r="J32" i="101"/>
  <c r="J33" i="101" s="1"/>
  <c r="P32" i="101"/>
  <c r="AL32" i="101"/>
  <c r="AA32" i="101"/>
  <c r="AA33" i="101" s="1"/>
  <c r="AQ33" i="101"/>
  <c r="AQ41" i="101"/>
  <c r="AP44" i="101"/>
  <c r="AQ49" i="101"/>
  <c r="AP52" i="101"/>
  <c r="AP60" i="101"/>
  <c r="AI62" i="101"/>
  <c r="H62" i="101"/>
  <c r="H63" i="101" s="1"/>
  <c r="AM62" i="101"/>
  <c r="L62" i="101"/>
  <c r="L63" i="101" s="1"/>
  <c r="N62" i="101"/>
  <c r="AQ76" i="101"/>
  <c r="AA96" i="101"/>
  <c r="AA97" i="101" s="1"/>
  <c r="AE96" i="101"/>
  <c r="AP97" i="101"/>
  <c r="AN62" i="101"/>
  <c r="AC62" i="101"/>
  <c r="AC63" i="101" s="1"/>
  <c r="I96" i="101"/>
  <c r="I97" i="101" s="1"/>
  <c r="O96" i="101"/>
  <c r="AG96" i="101"/>
  <c r="AP12" i="101"/>
  <c r="AO15" i="101"/>
  <c r="AO23" i="101"/>
  <c r="AO31" i="101"/>
  <c r="K32" i="101"/>
  <c r="K33" i="101" s="1"/>
  <c r="N32" i="101"/>
  <c r="AB32" i="101"/>
  <c r="AB33" i="101" s="1"/>
  <c r="AF32" i="101"/>
  <c r="AM32" i="101"/>
  <c r="AO43" i="101"/>
  <c r="M62" i="101"/>
  <c r="M63" i="101" s="1"/>
  <c r="P62" i="101"/>
  <c r="O62" i="101"/>
  <c r="AO63" i="101"/>
  <c r="AP71" i="101"/>
  <c r="AJ62" i="101"/>
  <c r="Y62" i="101"/>
  <c r="Y63" i="101" s="1"/>
  <c r="M96" i="101"/>
  <c r="M97" i="101" s="1"/>
  <c r="AQ17" i="101"/>
  <c r="AP20" i="101"/>
  <c r="AQ25" i="101"/>
  <c r="AP28" i="101"/>
  <c r="AP40" i="101"/>
  <c r="AQ45" i="101"/>
  <c r="AP48" i="101"/>
  <c r="AQ53" i="101"/>
  <c r="AP56" i="101"/>
  <c r="AQ61" i="101"/>
  <c r="AO70" i="101"/>
  <c r="AP75" i="101"/>
  <c r="T17" i="100"/>
  <c r="U18" i="100"/>
  <c r="L36" i="100"/>
  <c r="P36" i="100"/>
  <c r="U36" i="100"/>
  <c r="M37" i="100"/>
  <c r="Q37" i="100"/>
  <c r="N38" i="100"/>
  <c r="S38" i="100"/>
  <c r="H56" i="100"/>
  <c r="L17" i="100"/>
  <c r="M18" i="100"/>
  <c r="N19" i="100"/>
  <c r="M36" i="100"/>
  <c r="Q36" i="100"/>
  <c r="N37" i="100"/>
  <c r="S37" i="100"/>
  <c r="O38" i="100"/>
  <c r="T38" i="100"/>
  <c r="F55" i="100"/>
  <c r="I56" i="100"/>
  <c r="U37" i="100"/>
  <c r="N36" i="100"/>
  <c r="L38" i="100"/>
  <c r="P38" i="100"/>
  <c r="Z32" i="99"/>
  <c r="Z33" i="99" s="1"/>
  <c r="AL32" i="99"/>
  <c r="AP15" i="99"/>
  <c r="AQ20" i="99"/>
  <c r="AO26" i="99"/>
  <c r="AP31" i="99"/>
  <c r="AI32" i="99"/>
  <c r="AM32" i="99"/>
  <c r="AG32" i="99"/>
  <c r="AN32" i="99"/>
  <c r="AO42" i="99"/>
  <c r="AO46" i="99"/>
  <c r="O62" i="99"/>
  <c r="AK62" i="99"/>
  <c r="Z62" i="99"/>
  <c r="Z63" i="99" s="1"/>
  <c r="AG62" i="99"/>
  <c r="AO63" i="99"/>
  <c r="AQ76" i="99"/>
  <c r="AP87" i="99"/>
  <c r="AO14" i="99"/>
  <c r="AP19" i="99"/>
  <c r="AQ24" i="99"/>
  <c r="AO30" i="99"/>
  <c r="M32" i="99"/>
  <c r="M33" i="99" s="1"/>
  <c r="AJ32" i="99"/>
  <c r="AQ40" i="99"/>
  <c r="AQ48" i="99"/>
  <c r="AP51" i="99"/>
  <c r="P62" i="99"/>
  <c r="AA62" i="99"/>
  <c r="AA63" i="99" s="1"/>
  <c r="AE62" i="99"/>
  <c r="AP63" i="99"/>
  <c r="AP70" i="99"/>
  <c r="AK96" i="99"/>
  <c r="J96" i="99"/>
  <c r="J97" i="99" s="1"/>
  <c r="P96" i="99"/>
  <c r="AL96" i="99"/>
  <c r="AA96" i="99"/>
  <c r="AA97" i="99" s="1"/>
  <c r="AE96" i="99"/>
  <c r="N96" i="99"/>
  <c r="AF96" i="99"/>
  <c r="T18" i="98"/>
  <c r="H56" i="98"/>
  <c r="U19" i="98"/>
  <c r="T36" i="98"/>
  <c r="U37" i="98"/>
  <c r="G56" i="98"/>
  <c r="T17" i="98"/>
  <c r="U18" i="98"/>
  <c r="U36" i="98"/>
  <c r="S38" i="98"/>
  <c r="L17" i="98"/>
  <c r="U17" i="98"/>
  <c r="S19" i="98"/>
  <c r="M36" i="98"/>
  <c r="Q36" i="98"/>
  <c r="S37" i="98"/>
  <c r="O38" i="98"/>
  <c r="T38" i="98"/>
  <c r="I56" i="98"/>
  <c r="M56" i="98" s="1"/>
  <c r="N36" i="98"/>
  <c r="L38" i="98"/>
  <c r="P38" i="98"/>
  <c r="AM32" i="97"/>
  <c r="AB32" i="97"/>
  <c r="AB33" i="97" s="1"/>
  <c r="AF32" i="97"/>
  <c r="AK96" i="97"/>
  <c r="J96" i="97"/>
  <c r="J97" i="97" s="1"/>
  <c r="M62" i="97"/>
  <c r="M63" i="97" s="1"/>
  <c r="P62" i="97"/>
  <c r="AJ62" i="97"/>
  <c r="AN62" i="97"/>
  <c r="K32" i="97"/>
  <c r="K33" i="97" s="1"/>
  <c r="N32" i="97"/>
  <c r="AK62" i="97"/>
  <c r="Z62" i="97"/>
  <c r="Z63" i="97" s="1"/>
  <c r="P96" i="97"/>
  <c r="AL96" i="97"/>
  <c r="AA96" i="97"/>
  <c r="AA97" i="97" s="1"/>
  <c r="AE96" i="97"/>
  <c r="AI32" i="97"/>
  <c r="X32" i="97"/>
  <c r="X33" i="97" s="1"/>
  <c r="AO15" i="97"/>
  <c r="AQ17" i="97"/>
  <c r="AP20" i="97"/>
  <c r="AO23" i="97"/>
  <c r="AQ25" i="97"/>
  <c r="AO31" i="97"/>
  <c r="AL32" i="97"/>
  <c r="AP52" i="97"/>
  <c r="AQ57" i="97"/>
  <c r="AO59" i="97"/>
  <c r="O62" i="97"/>
  <c r="AO63" i="97"/>
  <c r="AP75" i="97"/>
  <c r="AK32" i="97"/>
  <c r="Y62" i="97"/>
  <c r="Y63" i="97" s="1"/>
  <c r="AC62" i="97"/>
  <c r="AC63" i="97" s="1"/>
  <c r="AM62" i="97"/>
  <c r="AJ96" i="97"/>
  <c r="AN96" i="97"/>
  <c r="O32" i="97"/>
  <c r="AG32" i="97"/>
  <c r="AE62" i="97"/>
  <c r="T36" i="96"/>
  <c r="T17" i="96"/>
  <c r="U18" i="96"/>
  <c r="L36" i="96"/>
  <c r="P36" i="96"/>
  <c r="U36" i="96"/>
  <c r="M37" i="96"/>
  <c r="Q37" i="96"/>
  <c r="N38" i="96"/>
  <c r="H56" i="96"/>
  <c r="T18" i="96"/>
  <c r="U37" i="96"/>
  <c r="G56" i="96"/>
  <c r="L17" i="96"/>
  <c r="U17" i="96"/>
  <c r="N19" i="96"/>
  <c r="M36" i="96"/>
  <c r="Q36" i="96"/>
  <c r="S37" i="96"/>
  <c r="O38" i="96"/>
  <c r="I56" i="96"/>
  <c r="N36" i="96"/>
  <c r="L38" i="96"/>
  <c r="P38" i="96"/>
  <c r="Q34" i="95"/>
  <c r="U38" i="95"/>
  <c r="N46" i="95"/>
  <c r="L52" i="95"/>
  <c r="L37" i="95"/>
  <c r="N34" i="95"/>
  <c r="O36" i="95"/>
  <c r="P37" i="95"/>
  <c r="Q38" i="95"/>
  <c r="N47" i="95"/>
  <c r="N52" i="95"/>
  <c r="U17" i="95"/>
  <c r="S18" i="95"/>
  <c r="E55" i="95"/>
  <c r="I55" i="95"/>
  <c r="F56" i="95"/>
  <c r="J56" i="95"/>
  <c r="M49" i="95"/>
  <c r="L51" i="95"/>
  <c r="M52" i="95"/>
  <c r="N53" i="95"/>
  <c r="L54" i="95"/>
  <c r="H55" i="95"/>
  <c r="O19" i="95"/>
  <c r="F55" i="95"/>
  <c r="J55" i="95"/>
  <c r="G57" i="95"/>
  <c r="L47" i="95"/>
  <c r="M48" i="95"/>
  <c r="N49" i="95"/>
  <c r="L50" i="95"/>
  <c r="F57" i="95"/>
  <c r="Q13" i="95"/>
  <c r="Q14" i="95"/>
  <c r="G55" i="95"/>
  <c r="H57" i="95"/>
  <c r="L46" i="95"/>
  <c r="N48" i="95"/>
  <c r="M50" i="95"/>
  <c r="N51" i="95"/>
  <c r="L53" i="95"/>
  <c r="J57" i="95"/>
  <c r="T17" i="95"/>
  <c r="L18" i="95"/>
  <c r="U18" i="95"/>
  <c r="M19" i="95"/>
  <c r="L36" i="95"/>
  <c r="P36" i="95"/>
  <c r="U36" i="95"/>
  <c r="M37" i="95"/>
  <c r="Q37" i="95"/>
  <c r="N38" i="95"/>
  <c r="S38" i="95"/>
  <c r="H56" i="95"/>
  <c r="S17" i="95"/>
  <c r="T18" i="95"/>
  <c r="U19" i="95"/>
  <c r="T36" i="95"/>
  <c r="U37" i="95"/>
  <c r="G56" i="95"/>
  <c r="M36" i="95"/>
  <c r="Q36" i="95"/>
  <c r="S37" i="95"/>
  <c r="O38" i="95"/>
  <c r="T38" i="95"/>
  <c r="I56" i="95"/>
  <c r="N36" i="95"/>
  <c r="L38" i="95"/>
  <c r="P38" i="95"/>
  <c r="AQ33" i="94"/>
  <c r="AQ15" i="94"/>
  <c r="AQ17" i="94"/>
  <c r="Y33" i="94"/>
  <c r="AC33" i="94"/>
  <c r="AO8" i="94"/>
  <c r="AP10" i="94"/>
  <c r="AP11" i="94"/>
  <c r="AO16" i="94"/>
  <c r="AQ19" i="94"/>
  <c r="AQ21" i="94"/>
  <c r="AQ23" i="94"/>
  <c r="AQ24" i="94"/>
  <c r="AO27" i="94"/>
  <c r="AO31" i="94"/>
  <c r="AJ32" i="94"/>
  <c r="X33" i="94"/>
  <c r="AP22" i="94"/>
  <c r="AQ31" i="94"/>
  <c r="AQ7" i="94"/>
  <c r="AQ9" i="94"/>
  <c r="AQ10" i="94"/>
  <c r="AP15" i="94"/>
  <c r="AP16" i="94"/>
  <c r="AP31" i="94"/>
  <c r="AO33" i="94"/>
  <c r="AP33" i="94"/>
  <c r="AP14" i="94"/>
  <c r="AQ14" i="94"/>
  <c r="AP18" i="94"/>
  <c r="AQ18" i="94"/>
  <c r="AO21" i="94"/>
  <c r="AP21" i="94"/>
  <c r="AO22" i="94"/>
  <c r="AO26" i="94"/>
  <c r="AP30" i="94"/>
  <c r="AQ30" i="94"/>
  <c r="AI32" i="94"/>
  <c r="M32" i="94"/>
  <c r="J33" i="94"/>
  <c r="AP8" i="94"/>
  <c r="AO9" i="94"/>
  <c r="AO10" i="94"/>
  <c r="AP17" i="94"/>
  <c r="AP23" i="94"/>
  <c r="AO24" i="94"/>
  <c r="AP27" i="94"/>
  <c r="N32" i="94"/>
  <c r="K32" i="94"/>
  <c r="K33" i="94" s="1"/>
  <c r="AL32" i="94"/>
  <c r="AO32" i="94" s="1"/>
  <c r="M33" i="94"/>
  <c r="H33" i="94"/>
  <c r="L33" i="94"/>
  <c r="AO11" i="94"/>
  <c r="AQ12" i="94"/>
  <c r="AP13" i="94"/>
  <c r="AO14" i="94"/>
  <c r="AO18" i="94"/>
  <c r="AO20" i="94"/>
  <c r="AQ22" i="94"/>
  <c r="AQ26" i="94"/>
  <c r="AQ28" i="94"/>
  <c r="AP29" i="94"/>
  <c r="AO30" i="94"/>
  <c r="AK32" i="94"/>
  <c r="AO12" i="94"/>
  <c r="I32" i="94"/>
  <c r="I33" i="94" s="1"/>
  <c r="O32" i="94"/>
  <c r="AE32" i="94"/>
  <c r="AN32" i="94"/>
  <c r="AP48" i="94"/>
  <c r="AQ53" i="94"/>
  <c r="AO55" i="94"/>
  <c r="O62" i="94"/>
  <c r="AP83" i="94"/>
  <c r="AQ88" i="94"/>
  <c r="AO90" i="94"/>
  <c r="AK96" i="94"/>
  <c r="AK62" i="94"/>
  <c r="Z62" i="94"/>
  <c r="Z63" i="94" s="1"/>
  <c r="AM32" i="94"/>
  <c r="AF32" i="94"/>
  <c r="Z32" i="94"/>
  <c r="Z33" i="94" s="1"/>
  <c r="AG32" i="94"/>
  <c r="AQ49" i="94"/>
  <c r="M62" i="94"/>
  <c r="M63" i="94" s="1"/>
  <c r="P62" i="94"/>
  <c r="AO63" i="94"/>
  <c r="P96" i="94"/>
  <c r="AL96" i="94"/>
  <c r="AA96" i="94"/>
  <c r="AA97" i="94" s="1"/>
  <c r="AE96" i="94"/>
  <c r="AP97" i="94"/>
  <c r="AP9" i="94"/>
  <c r="AB32" i="94"/>
  <c r="AB33" i="94" s="1"/>
  <c r="AP40" i="94"/>
  <c r="AQ45" i="94"/>
  <c r="AO47" i="94"/>
  <c r="AP56" i="94"/>
  <c r="AQ61" i="94"/>
  <c r="AJ62" i="94"/>
  <c r="AN62" i="94"/>
  <c r="AG62" i="94"/>
  <c r="AP75" i="94"/>
  <c r="AQ80" i="94"/>
  <c r="AO82" i="94"/>
  <c r="AP91" i="94"/>
  <c r="Y62" i="94"/>
  <c r="Y63" i="94" s="1"/>
  <c r="AC62" i="94"/>
  <c r="AC63" i="94" s="1"/>
  <c r="AI62" i="94"/>
  <c r="AM62" i="94"/>
  <c r="Z96" i="94"/>
  <c r="Z97" i="94" s="1"/>
  <c r="AN96" i="94"/>
  <c r="N96" i="94"/>
  <c r="AF96" i="94"/>
  <c r="AQ76" i="36"/>
  <c r="AQ88" i="36"/>
  <c r="AP75" i="36"/>
  <c r="AP76" i="36"/>
  <c r="AP85" i="36"/>
  <c r="AP86" i="36"/>
  <c r="AP87" i="36"/>
  <c r="AP88" i="36"/>
  <c r="AO81" i="36"/>
  <c r="AO82" i="36"/>
  <c r="AO83" i="36"/>
  <c r="AO93" i="36"/>
  <c r="AQ14" i="36"/>
  <c r="AQ12" i="36"/>
  <c r="AO7" i="36"/>
  <c r="AP27" i="36"/>
  <c r="AQ40" i="36"/>
  <c r="AQ45" i="36"/>
  <c r="AO19" i="36"/>
  <c r="AP79" i="36"/>
  <c r="AQ79" i="36"/>
  <c r="AQ80" i="36"/>
  <c r="AP83" i="36"/>
  <c r="AQ91" i="36"/>
  <c r="AP19" i="36"/>
  <c r="AO12" i="36"/>
  <c r="AP10" i="36"/>
  <c r="AO33" i="36"/>
  <c r="AP24" i="36"/>
  <c r="AO23" i="36"/>
  <c r="AO21" i="36"/>
  <c r="AQ71" i="36"/>
  <c r="AQ74" i="36"/>
  <c r="AO84" i="36"/>
  <c r="AO86" i="36"/>
  <c r="AO90" i="36"/>
  <c r="P96" i="36"/>
  <c r="AP93" i="36"/>
  <c r="AQ18" i="36"/>
  <c r="AP15" i="36"/>
  <c r="AP11" i="36"/>
  <c r="AQ10" i="36"/>
  <c r="AO9" i="36"/>
  <c r="AP31" i="36"/>
  <c r="AO24" i="36"/>
  <c r="AP21" i="36"/>
  <c r="I97" i="36"/>
  <c r="M97" i="36"/>
  <c r="X97" i="36"/>
  <c r="AB97" i="36"/>
  <c r="AO69" i="36"/>
  <c r="AO70" i="36"/>
  <c r="AO74" i="36"/>
  <c r="AO52" i="36"/>
  <c r="AP40" i="36"/>
  <c r="AP45" i="36"/>
  <c r="AQ46" i="36"/>
  <c r="AQ47" i="36"/>
  <c r="AQ48" i="36"/>
  <c r="AQ51" i="36"/>
  <c r="AP14" i="36"/>
  <c r="AQ8" i="36"/>
  <c r="AP28" i="36"/>
  <c r="AO27" i="36"/>
  <c r="AQ26" i="36"/>
  <c r="AO25" i="36"/>
  <c r="AQ24" i="36"/>
  <c r="AO20" i="36"/>
  <c r="AP41" i="36"/>
  <c r="AO56" i="36"/>
  <c r="AO57" i="36"/>
  <c r="AO58" i="36"/>
  <c r="AO61" i="36"/>
  <c r="AL62" i="36"/>
  <c r="AQ63" i="36"/>
  <c r="AP69" i="36"/>
  <c r="AO76" i="36"/>
  <c r="AO77" i="36"/>
  <c r="AQ82" i="36"/>
  <c r="AQ84" i="36"/>
  <c r="AQ85" i="36"/>
  <c r="AQ86" i="36"/>
  <c r="AQ87" i="36"/>
  <c r="AP89" i="36"/>
  <c r="AQ89" i="36"/>
  <c r="AP91" i="36"/>
  <c r="AP92" i="36"/>
  <c r="AF96" i="36"/>
  <c r="AO97" i="36"/>
  <c r="AM32" i="36"/>
  <c r="AP17" i="36"/>
  <c r="K97" i="36"/>
  <c r="Z97" i="36"/>
  <c r="AQ7" i="36"/>
  <c r="AO29" i="36"/>
  <c r="AQ25" i="36"/>
  <c r="AQ23" i="36"/>
  <c r="AP22" i="36"/>
  <c r="AO22" i="36"/>
  <c r="AO40" i="36"/>
  <c r="AO41" i="36"/>
  <c r="AO44" i="36"/>
  <c r="AO45" i="36"/>
  <c r="AQ53" i="36"/>
  <c r="AQ70" i="36"/>
  <c r="AQ75" i="36"/>
  <c r="AP80" i="36"/>
  <c r="AP81" i="36"/>
  <c r="AP82" i="36"/>
  <c r="AO87" i="36"/>
  <c r="AQ92" i="36"/>
  <c r="AP97" i="36"/>
  <c r="AQ50" i="36"/>
  <c r="AP42" i="36"/>
  <c r="AP43" i="36"/>
  <c r="AO48" i="36"/>
  <c r="AO49" i="36"/>
  <c r="AO50" i="36"/>
  <c r="AQ55" i="36"/>
  <c r="AP60" i="36"/>
  <c r="AP61" i="36"/>
  <c r="O62" i="36"/>
  <c r="H63" i="36"/>
  <c r="L63" i="36"/>
  <c r="AQ41" i="36"/>
  <c r="AQ42" i="36"/>
  <c r="AQ43" i="36"/>
  <c r="AP47" i="36"/>
  <c r="AP49" i="36"/>
  <c r="AQ59" i="36"/>
  <c r="AQ60" i="36"/>
  <c r="AQ61" i="36"/>
  <c r="AJ32" i="36"/>
  <c r="AA63" i="36"/>
  <c r="AJ62" i="36"/>
  <c r="AQ13" i="36"/>
  <c r="AO11" i="36"/>
  <c r="AP9" i="36"/>
  <c r="AQ30" i="36"/>
  <c r="AO28" i="36"/>
  <c r="AQ20" i="36"/>
  <c r="AO43" i="36"/>
  <c r="AQ52" i="36"/>
  <c r="AK62" i="36"/>
  <c r="Y97" i="36"/>
  <c r="AO92" i="36"/>
  <c r="AO18" i="36"/>
  <c r="AQ17" i="36"/>
  <c r="AO15" i="36"/>
  <c r="AP13" i="36"/>
  <c r="AO13" i="36"/>
  <c r="AQ11" i="36"/>
  <c r="AP33" i="36"/>
  <c r="AP30" i="36"/>
  <c r="AO30" i="36"/>
  <c r="AQ28" i="36"/>
  <c r="AP23" i="36"/>
  <c r="AQ21" i="36"/>
  <c r="AP44" i="36"/>
  <c r="AQ44" i="36"/>
  <c r="AO46" i="36"/>
  <c r="AQ49" i="36"/>
  <c r="AP50" i="36"/>
  <c r="AO51" i="36"/>
  <c r="AP54" i="36"/>
  <c r="AQ56" i="36"/>
  <c r="AQ57" i="36"/>
  <c r="AO59" i="36"/>
  <c r="N62" i="36"/>
  <c r="K63" i="36"/>
  <c r="AO63" i="36"/>
  <c r="AQ69" i="36"/>
  <c r="AP70" i="36"/>
  <c r="AO71" i="36"/>
  <c r="AP77" i="36"/>
  <c r="AP78" i="36"/>
  <c r="AO79" i="36"/>
  <c r="AQ81" i="36"/>
  <c r="AO88" i="36"/>
  <c r="AO89" i="36"/>
  <c r="N96" i="36"/>
  <c r="O96" i="36"/>
  <c r="AI96" i="36"/>
  <c r="AN32" i="36"/>
  <c r="J63" i="36"/>
  <c r="AN62" i="36"/>
  <c r="AP18" i="36"/>
  <c r="AQ16" i="36"/>
  <c r="AO14" i="36"/>
  <c r="AQ33" i="36"/>
  <c r="AO31" i="36"/>
  <c r="AP26" i="36"/>
  <c r="M63" i="36"/>
  <c r="AP48" i="36"/>
  <c r="AC97" i="36"/>
  <c r="AQ90" i="36"/>
  <c r="AL96" i="36"/>
  <c r="AO17" i="36"/>
  <c r="AQ15" i="36"/>
  <c r="AP8" i="36"/>
  <c r="AP25" i="36"/>
  <c r="AQ22" i="36"/>
  <c r="AO42" i="36"/>
  <c r="AP46" i="36"/>
  <c r="AO47" i="36"/>
  <c r="AP51" i="36"/>
  <c r="AP52" i="36"/>
  <c r="AO53" i="36"/>
  <c r="AQ54" i="36"/>
  <c r="AO55" i="36"/>
  <c r="AQ58" i="36"/>
  <c r="AP59" i="36"/>
  <c r="AO60" i="36"/>
  <c r="AF62" i="36"/>
  <c r="AB63" i="36"/>
  <c r="AP63" i="36"/>
  <c r="H97" i="36"/>
  <c r="L97" i="36"/>
  <c r="AP71" i="36"/>
  <c r="AP74" i="36"/>
  <c r="AO75" i="36"/>
  <c r="AQ77" i="36"/>
  <c r="AQ78" i="36"/>
  <c r="AO80" i="36"/>
  <c r="AQ83" i="36"/>
  <c r="AP84" i="36"/>
  <c r="AO85" i="36"/>
  <c r="AP90" i="36"/>
  <c r="AO91" i="36"/>
  <c r="AQ93" i="36"/>
  <c r="AG96" i="36"/>
  <c r="AM96" i="36"/>
  <c r="AQ97" i="36"/>
  <c r="AE96" i="36"/>
  <c r="AJ96" i="36"/>
  <c r="AN96" i="36"/>
  <c r="J97" i="36"/>
  <c r="AA97" i="36"/>
  <c r="AK96" i="36"/>
  <c r="P62" i="36"/>
  <c r="Y63" i="36"/>
  <c r="AC63" i="36"/>
  <c r="AI62" i="36"/>
  <c r="AM62" i="36"/>
  <c r="AG62" i="36"/>
  <c r="I63" i="36"/>
  <c r="Z63" i="36"/>
  <c r="O32" i="36"/>
  <c r="AF32" i="36"/>
  <c r="I33" i="36"/>
  <c r="M33" i="36"/>
  <c r="Y33" i="36"/>
  <c r="AA33" i="36"/>
  <c r="Z33" i="36"/>
  <c r="AG32" i="36"/>
  <c r="X33" i="36"/>
  <c r="AE32" i="36"/>
  <c r="L32" i="36"/>
  <c r="L33" i="36" s="1"/>
  <c r="AC32" i="36"/>
  <c r="AC33" i="36" s="1"/>
  <c r="AB32" i="36"/>
  <c r="AB33" i="36" s="1"/>
  <c r="U18" i="71"/>
  <c r="U17" i="71"/>
  <c r="Q18" i="71"/>
  <c r="N16" i="71"/>
  <c r="M16" i="71"/>
  <c r="Q32" i="71"/>
  <c r="N34" i="71"/>
  <c r="U38" i="71"/>
  <c r="N32" i="71"/>
  <c r="T36" i="71"/>
  <c r="U19" i="71"/>
  <c r="L16" i="71"/>
  <c r="Q33" i="71"/>
  <c r="Q34" i="71"/>
  <c r="Q38" i="71"/>
  <c r="U36" i="71"/>
  <c r="T37" i="71"/>
  <c r="N33" i="71"/>
  <c r="S36" i="71"/>
  <c r="U37" i="71"/>
  <c r="S38" i="71"/>
  <c r="M36" i="71"/>
  <c r="Q36" i="71"/>
  <c r="S37" i="71"/>
  <c r="T38" i="71"/>
  <c r="P16" i="71"/>
  <c r="O16" i="71"/>
  <c r="P82" i="86"/>
  <c r="P31" i="86"/>
  <c r="Q37" i="93"/>
  <c r="P81" i="86"/>
  <c r="AO62" i="99" l="1"/>
  <c r="L56" i="100"/>
  <c r="N57" i="71"/>
  <c r="AP62" i="99"/>
  <c r="AQ62" i="99"/>
  <c r="N55" i="71"/>
  <c r="AO96" i="99"/>
  <c r="AP32" i="97"/>
  <c r="L57" i="100"/>
  <c r="L55" i="100"/>
  <c r="N56" i="100"/>
  <c r="N56" i="98"/>
  <c r="L55" i="98"/>
  <c r="N55" i="98"/>
  <c r="M55" i="98"/>
  <c r="L55" i="96"/>
  <c r="N56" i="71"/>
  <c r="N55" i="100"/>
  <c r="L56" i="98"/>
  <c r="N57" i="98"/>
  <c r="M55" i="96"/>
  <c r="L56" i="96"/>
  <c r="N55" i="96"/>
  <c r="M56" i="96"/>
  <c r="M57" i="95"/>
  <c r="M55" i="71"/>
  <c r="AQ62" i="101"/>
  <c r="M55" i="100"/>
  <c r="AQ32" i="97"/>
  <c r="N56" i="96"/>
  <c r="AP96" i="94"/>
  <c r="AP32" i="94"/>
  <c r="N56" i="95"/>
  <c r="M56" i="95"/>
  <c r="L55" i="95"/>
  <c r="M55" i="95"/>
  <c r="L57" i="95"/>
  <c r="M56" i="71"/>
  <c r="M57" i="71"/>
  <c r="AQ32" i="101"/>
  <c r="AO32" i="101"/>
  <c r="AO62" i="101"/>
  <c r="AP62" i="101"/>
  <c r="AP32" i="101"/>
  <c r="AQ96" i="99"/>
  <c r="AP96" i="99"/>
  <c r="AQ32" i="99"/>
  <c r="AO96" i="97"/>
  <c r="AP96" i="97"/>
  <c r="AO62" i="97"/>
  <c r="AP62" i="97"/>
  <c r="AO62" i="94"/>
  <c r="AO96" i="94"/>
  <c r="M56" i="100"/>
  <c r="L57" i="98"/>
  <c r="L56" i="95"/>
  <c r="AO32" i="99"/>
  <c r="AP32" i="99"/>
  <c r="AQ96" i="97"/>
  <c r="AO32" i="97"/>
  <c r="AQ62" i="97"/>
  <c r="N57" i="95"/>
  <c r="N55" i="95"/>
  <c r="AQ32" i="94"/>
  <c r="AP62" i="94"/>
  <c r="AQ96" i="94"/>
  <c r="AQ62" i="94"/>
  <c r="AO62" i="36"/>
  <c r="AP32" i="36"/>
  <c r="AO96" i="36"/>
  <c r="AQ62" i="36"/>
  <c r="AP96" i="36"/>
  <c r="AP62" i="36"/>
  <c r="AQ96" i="36"/>
  <c r="Q16" i="71"/>
  <c r="S41" i="91"/>
  <c r="J33" i="93"/>
  <c r="I33" i="93"/>
  <c r="N59" i="70"/>
  <c r="O59" i="70"/>
  <c r="L59" i="70"/>
  <c r="F59" i="70"/>
  <c r="O38" i="93"/>
  <c r="P38" i="93"/>
  <c r="Q6" i="67"/>
  <c r="V42" i="91"/>
  <c r="V43" i="91"/>
  <c r="V44" i="91"/>
  <c r="BE51" i="91"/>
  <c r="BE52" i="91"/>
  <c r="BE61" i="91"/>
  <c r="BE62" i="91"/>
  <c r="R67" i="91"/>
  <c r="R66" i="91"/>
  <c r="R65" i="91"/>
  <c r="S52" i="91"/>
  <c r="S53" i="91"/>
  <c r="S54" i="91"/>
  <c r="S55" i="91"/>
  <c r="S56" i="91"/>
  <c r="S57" i="91"/>
  <c r="S58" i="91"/>
  <c r="S59" i="91"/>
  <c r="S60" i="91"/>
  <c r="S61" i="91"/>
  <c r="S62" i="91"/>
  <c r="S51" i="91"/>
  <c r="Q64" i="91"/>
  <c r="Q65" i="91"/>
  <c r="Q66" i="91"/>
  <c r="Q67" i="91"/>
  <c r="BF34" i="91"/>
  <c r="BF35" i="91"/>
  <c r="BF36" i="91"/>
  <c r="BF37" i="91"/>
  <c r="BF38" i="91"/>
  <c r="S30" i="91"/>
  <c r="S31" i="91"/>
  <c r="S32" i="91"/>
  <c r="S33" i="91"/>
  <c r="S34" i="91"/>
  <c r="S35" i="91"/>
  <c r="S36" i="91"/>
  <c r="S37" i="91"/>
  <c r="S38" i="91"/>
  <c r="S39" i="91"/>
  <c r="S40" i="91"/>
  <c r="S29" i="91"/>
  <c r="R42" i="91"/>
  <c r="R43" i="91"/>
  <c r="R44" i="91"/>
  <c r="R45" i="91"/>
  <c r="Q45" i="91"/>
  <c r="Q43" i="91"/>
  <c r="Q44" i="91"/>
  <c r="Q42" i="91"/>
  <c r="BE8" i="91"/>
  <c r="BE9" i="91"/>
  <c r="BE10" i="91"/>
  <c r="BE11" i="91"/>
  <c r="BE12" i="91"/>
  <c r="BE13" i="91"/>
  <c r="BE14" i="91"/>
  <c r="BE15" i="91"/>
  <c r="BE16" i="91"/>
  <c r="BE17" i="91"/>
  <c r="BE18" i="91"/>
  <c r="BE7" i="91"/>
  <c r="S8" i="91"/>
  <c r="S9" i="91"/>
  <c r="S10" i="91"/>
  <c r="S11" i="91"/>
  <c r="S12" i="91"/>
  <c r="S13" i="91"/>
  <c r="S14" i="91"/>
  <c r="S15" i="91"/>
  <c r="S16" i="91"/>
  <c r="S17" i="91"/>
  <c r="S18" i="91"/>
  <c r="S7" i="91"/>
  <c r="R23" i="91"/>
  <c r="R22" i="91"/>
  <c r="R21" i="91"/>
  <c r="Q20" i="91"/>
  <c r="Q21" i="91"/>
  <c r="Q22" i="91"/>
  <c r="Q23" i="91"/>
  <c r="Y7" i="87"/>
  <c r="S20" i="87"/>
  <c r="W7" i="87"/>
  <c r="W18" i="87"/>
  <c r="S45" i="91" l="1"/>
  <c r="S67" i="91"/>
  <c r="S23" i="91"/>
  <c r="S65" i="91"/>
  <c r="S66" i="91"/>
  <c r="S44" i="91"/>
  <c r="S22" i="91"/>
  <c r="S63" i="91"/>
  <c r="S42" i="91"/>
  <c r="P59" i="70"/>
  <c r="S21" i="91"/>
  <c r="Q38" i="93"/>
  <c r="BE63" i="91"/>
  <c r="S43" i="91"/>
  <c r="N56" i="70"/>
  <c r="O56" i="70"/>
  <c r="N57" i="70"/>
  <c r="O57" i="70"/>
  <c r="N58" i="70"/>
  <c r="O58" i="70"/>
  <c r="N60" i="70"/>
  <c r="O60" i="70"/>
  <c r="L56" i="70"/>
  <c r="L57" i="70"/>
  <c r="L58" i="70"/>
  <c r="L60" i="70"/>
  <c r="F55" i="70"/>
  <c r="F56" i="70"/>
  <c r="F57" i="70"/>
  <c r="F58" i="70"/>
  <c r="F60" i="70"/>
  <c r="N88" i="68"/>
  <c r="O88" i="68"/>
  <c r="N89" i="68"/>
  <c r="O89" i="68"/>
  <c r="L88" i="68"/>
  <c r="F88" i="68"/>
  <c r="B64" i="91"/>
  <c r="J53" i="2"/>
  <c r="I53" i="2"/>
  <c r="C10" i="93"/>
  <c r="D10" i="93"/>
  <c r="R29" i="87"/>
  <c r="R31" i="87"/>
  <c r="S31" i="87"/>
  <c r="S29" i="87"/>
  <c r="R20" i="87"/>
  <c r="Q18" i="87"/>
  <c r="R18" i="87"/>
  <c r="S18" i="87"/>
  <c r="R10" i="87"/>
  <c r="S10" i="87"/>
  <c r="R9" i="87"/>
  <c r="S9" i="87"/>
  <c r="Q7" i="87"/>
  <c r="R7" i="87"/>
  <c r="S7" i="87"/>
  <c r="L55" i="70"/>
  <c r="N55" i="70"/>
  <c r="O55" i="70"/>
  <c r="I61" i="86"/>
  <c r="H61" i="86"/>
  <c r="B32" i="86"/>
  <c r="C32" i="86"/>
  <c r="N90" i="68"/>
  <c r="O90" i="68"/>
  <c r="L83" i="68"/>
  <c r="L86" i="68"/>
  <c r="L87" i="68"/>
  <c r="L89" i="68"/>
  <c r="L90" i="68"/>
  <c r="L91" i="68"/>
  <c r="F83" i="68"/>
  <c r="F86" i="68"/>
  <c r="F87" i="68"/>
  <c r="F89" i="68"/>
  <c r="F90" i="68"/>
  <c r="F91" i="68"/>
  <c r="F92" i="68"/>
  <c r="L30" i="68"/>
  <c r="N30" i="68"/>
  <c r="O30" i="68"/>
  <c r="L31" i="68"/>
  <c r="N31" i="68"/>
  <c r="O31" i="68"/>
  <c r="F30" i="68"/>
  <c r="N53" i="66"/>
  <c r="O53" i="66"/>
  <c r="L53" i="66"/>
  <c r="F53" i="66"/>
  <c r="E90" i="86"/>
  <c r="E91" i="86"/>
  <c r="E92" i="86"/>
  <c r="E93" i="86"/>
  <c r="E94" i="86"/>
  <c r="F94" i="86"/>
  <c r="F96" i="86"/>
  <c r="I50" i="93"/>
  <c r="J50" i="93"/>
  <c r="I53" i="93"/>
  <c r="J53" i="93"/>
  <c r="S32" i="87"/>
  <c r="S21" i="87"/>
  <c r="BB51" i="92"/>
  <c r="BB52" i="92"/>
  <c r="BB53" i="92"/>
  <c r="BB54" i="92"/>
  <c r="BB55" i="92"/>
  <c r="BB56" i="92"/>
  <c r="BB57" i="92"/>
  <c r="BB58" i="92"/>
  <c r="BB59" i="92"/>
  <c r="BB60" i="92"/>
  <c r="BB61" i="92"/>
  <c r="BB62" i="92"/>
  <c r="BB29" i="92"/>
  <c r="BB30" i="92"/>
  <c r="BB31" i="92"/>
  <c r="BB32" i="92"/>
  <c r="BB33" i="92"/>
  <c r="BB34" i="92"/>
  <c r="BB35" i="92"/>
  <c r="BB36" i="92"/>
  <c r="BB37" i="92"/>
  <c r="BB38" i="92"/>
  <c r="BB39" i="92"/>
  <c r="BB40" i="92"/>
  <c r="BB41" i="92"/>
  <c r="BB19" i="92"/>
  <c r="BB7" i="92"/>
  <c r="BB8" i="92"/>
  <c r="BB9" i="92"/>
  <c r="BB10" i="92"/>
  <c r="BB11" i="92"/>
  <c r="BB12" i="92"/>
  <c r="BB13" i="92"/>
  <c r="BB14" i="92"/>
  <c r="BB15" i="92"/>
  <c r="BB16" i="92"/>
  <c r="BB17" i="92"/>
  <c r="BB18" i="92"/>
  <c r="AI64" i="92"/>
  <c r="AI65" i="92"/>
  <c r="AI66" i="92"/>
  <c r="AI67" i="92"/>
  <c r="O64" i="92"/>
  <c r="BB64" i="92" s="1"/>
  <c r="O65" i="92"/>
  <c r="BB65" i="92" s="1"/>
  <c r="O66" i="92"/>
  <c r="O67" i="92"/>
  <c r="BB67" i="92" s="1"/>
  <c r="AI42" i="92"/>
  <c r="AI43" i="92"/>
  <c r="AI44" i="92"/>
  <c r="AI45" i="92"/>
  <c r="O42" i="92"/>
  <c r="O43" i="92"/>
  <c r="BB43" i="92" s="1"/>
  <c r="O44" i="92"/>
  <c r="BB44" i="92" s="1"/>
  <c r="O45" i="92"/>
  <c r="BB45" i="92" s="1"/>
  <c r="AI20" i="92"/>
  <c r="AI21" i="92"/>
  <c r="AI22" i="92"/>
  <c r="AI23" i="92"/>
  <c r="O20" i="92"/>
  <c r="BB20" i="92" s="1"/>
  <c r="O21" i="92"/>
  <c r="O22" i="92"/>
  <c r="BB22" i="92" s="1"/>
  <c r="O23" i="92"/>
  <c r="BB51" i="91"/>
  <c r="BB52" i="91"/>
  <c r="BB53" i="91"/>
  <c r="BB54" i="91"/>
  <c r="BB55" i="91"/>
  <c r="BB56" i="91"/>
  <c r="BB57" i="91"/>
  <c r="BB58" i="91"/>
  <c r="BB59" i="91"/>
  <c r="BB60" i="91"/>
  <c r="BB61" i="91"/>
  <c r="BB62" i="91"/>
  <c r="AP29" i="91"/>
  <c r="AQ29" i="91"/>
  <c r="AR29" i="91"/>
  <c r="AS29" i="91"/>
  <c r="AT29" i="91"/>
  <c r="AU29" i="91"/>
  <c r="AV29" i="91"/>
  <c r="AW29" i="91"/>
  <c r="AX29" i="91"/>
  <c r="AY29" i="91"/>
  <c r="AZ29" i="91"/>
  <c r="BA29" i="91"/>
  <c r="BB29" i="91"/>
  <c r="AI42" i="91"/>
  <c r="S11" i="87" l="1"/>
  <c r="BB23" i="92"/>
  <c r="P89" i="68"/>
  <c r="P88" i="68"/>
  <c r="P56" i="70"/>
  <c r="P57" i="70"/>
  <c r="P58" i="70"/>
  <c r="S19" i="91"/>
  <c r="BE19" i="91"/>
  <c r="P60" i="70"/>
  <c r="P53" i="66"/>
  <c r="P55" i="70"/>
  <c r="P30" i="68"/>
  <c r="BB42" i="92"/>
  <c r="BB21" i="92"/>
  <c r="BB66" i="92"/>
  <c r="BB63" i="91"/>
  <c r="P90" i="68"/>
  <c r="P31" i="68"/>
  <c r="BB63" i="92"/>
  <c r="BB30" i="91" l="1"/>
  <c r="BB31" i="91"/>
  <c r="BB32" i="91"/>
  <c r="BB33" i="91"/>
  <c r="BB34" i="91"/>
  <c r="BB35" i="91"/>
  <c r="BB36" i="91"/>
  <c r="BB37" i="91"/>
  <c r="BB38" i="91"/>
  <c r="BB39" i="91"/>
  <c r="BB40" i="91"/>
  <c r="AK42" i="91"/>
  <c r="BD42" i="91" s="1"/>
  <c r="AK43" i="91"/>
  <c r="BD43" i="91" s="1"/>
  <c r="AK44" i="91"/>
  <c r="BD44" i="91" s="1"/>
  <c r="AK45" i="91"/>
  <c r="BD45" i="91" s="1"/>
  <c r="BB7" i="91"/>
  <c r="BB8" i="91"/>
  <c r="BB9" i="91"/>
  <c r="BB10" i="91"/>
  <c r="BB11" i="91"/>
  <c r="BB12" i="91"/>
  <c r="BB13" i="91"/>
  <c r="BB14" i="91"/>
  <c r="BB15" i="91"/>
  <c r="BB16" i="91"/>
  <c r="BB17" i="91"/>
  <c r="BB18" i="91"/>
  <c r="AI64" i="91"/>
  <c r="AI65" i="91"/>
  <c r="AI66" i="91"/>
  <c r="AI67" i="91"/>
  <c r="O64" i="91"/>
  <c r="O65" i="91"/>
  <c r="BB65" i="91" s="1"/>
  <c r="O66" i="91"/>
  <c r="BB66" i="91" s="1"/>
  <c r="O67" i="91"/>
  <c r="BB67" i="91" s="1"/>
  <c r="AI43" i="91"/>
  <c r="AI44" i="91"/>
  <c r="AI45" i="91"/>
  <c r="O42" i="91"/>
  <c r="BB42" i="91" s="1"/>
  <c r="O43" i="91"/>
  <c r="BB43" i="91" s="1"/>
  <c r="O44" i="91"/>
  <c r="BB44" i="91" s="1"/>
  <c r="O45" i="91"/>
  <c r="BB45" i="91" s="1"/>
  <c r="BB41" i="91"/>
  <c r="O20" i="91"/>
  <c r="O21" i="91"/>
  <c r="O22" i="91"/>
  <c r="O23" i="91"/>
  <c r="AI20" i="91"/>
  <c r="BB20" i="91" s="1"/>
  <c r="AI21" i="91"/>
  <c r="BB21" i="91" s="1"/>
  <c r="AI22" i="91"/>
  <c r="AI23" i="91"/>
  <c r="BB23" i="91" s="1"/>
  <c r="BB19" i="91"/>
  <c r="N53" i="70"/>
  <c r="O53" i="70"/>
  <c r="N54" i="70"/>
  <c r="O54" i="70"/>
  <c r="L51" i="70"/>
  <c r="L52" i="70"/>
  <c r="L53" i="70"/>
  <c r="L54" i="70"/>
  <c r="F53" i="70"/>
  <c r="F54" i="70"/>
  <c r="B32" i="68"/>
  <c r="C32" i="68"/>
  <c r="H32" i="68"/>
  <c r="I32" i="68"/>
  <c r="L94" i="86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D13" i="93"/>
  <c r="C13" i="93"/>
  <c r="BB64" i="91" l="1"/>
  <c r="AM44" i="91"/>
  <c r="S64" i="91"/>
  <c r="P53" i="70"/>
  <c r="BB22" i="91"/>
  <c r="P54" i="70"/>
  <c r="C30" i="93"/>
  <c r="D30" i="93"/>
  <c r="B94" i="70" l="1"/>
  <c r="C94" i="70"/>
  <c r="H94" i="70"/>
  <c r="I94" i="70"/>
  <c r="L94" i="70" s="1"/>
  <c r="N94" i="70" l="1"/>
  <c r="Q20" i="87"/>
  <c r="Q10" i="87"/>
  <c r="R11" i="87" s="1"/>
  <c r="Q9" i="87"/>
  <c r="Q21" i="87"/>
  <c r="Q32" i="87"/>
  <c r="Q31" i="87"/>
  <c r="Q29" i="87"/>
  <c r="BA51" i="92"/>
  <c r="BA52" i="92"/>
  <c r="BA53" i="92"/>
  <c r="BA54" i="92"/>
  <c r="BA55" i="92"/>
  <c r="BA56" i="92"/>
  <c r="BA57" i="92"/>
  <c r="BA58" i="92"/>
  <c r="BA59" i="92"/>
  <c r="BA60" i="92"/>
  <c r="BA61" i="92"/>
  <c r="BA62" i="92"/>
  <c r="BA63" i="92"/>
  <c r="V42" i="92"/>
  <c r="V43" i="92"/>
  <c r="V44" i="92"/>
  <c r="A19" i="92"/>
  <c r="F64" i="66"/>
  <c r="F65" i="66"/>
  <c r="N66" i="66"/>
  <c r="O66" i="66"/>
  <c r="L66" i="66"/>
  <c r="P66" i="66" l="1"/>
  <c r="P94" i="70"/>
  <c r="P59" i="93"/>
  <c r="O59" i="93"/>
  <c r="M59" i="93"/>
  <c r="G59" i="93"/>
  <c r="P58" i="93"/>
  <c r="O58" i="93"/>
  <c r="M58" i="93"/>
  <c r="G58" i="93"/>
  <c r="P57" i="93"/>
  <c r="O57" i="93"/>
  <c r="M57" i="93"/>
  <c r="G57" i="93"/>
  <c r="P56" i="93"/>
  <c r="O56" i="93"/>
  <c r="M56" i="93"/>
  <c r="G56" i="93"/>
  <c r="P55" i="93"/>
  <c r="O55" i="93"/>
  <c r="M55" i="93"/>
  <c r="G55" i="93"/>
  <c r="P54" i="93"/>
  <c r="O54" i="93"/>
  <c r="M54" i="93"/>
  <c r="G54" i="93"/>
  <c r="M53" i="93"/>
  <c r="O53" i="93"/>
  <c r="P52" i="93"/>
  <c r="O52" i="93"/>
  <c r="M52" i="93"/>
  <c r="G52" i="93"/>
  <c r="P51" i="93"/>
  <c r="O51" i="93"/>
  <c r="M51" i="93"/>
  <c r="G51" i="93"/>
  <c r="M50" i="93"/>
  <c r="D50" i="93"/>
  <c r="C50" i="93"/>
  <c r="P49" i="93"/>
  <c r="O49" i="93"/>
  <c r="M49" i="93"/>
  <c r="G49" i="93"/>
  <c r="P48" i="93"/>
  <c r="O48" i="93"/>
  <c r="M48" i="93"/>
  <c r="G48" i="93"/>
  <c r="J47" i="93"/>
  <c r="I47" i="93"/>
  <c r="D47" i="93"/>
  <c r="C47" i="93"/>
  <c r="J46" i="93"/>
  <c r="I46" i="93"/>
  <c r="D46" i="93"/>
  <c r="C46" i="93"/>
  <c r="O45" i="93"/>
  <c r="I45" i="93"/>
  <c r="C45" i="93"/>
  <c r="P39" i="93"/>
  <c r="O39" i="93"/>
  <c r="M39" i="93"/>
  <c r="G39" i="93"/>
  <c r="M38" i="93"/>
  <c r="G38" i="93"/>
  <c r="P36" i="93"/>
  <c r="O36" i="93"/>
  <c r="M36" i="93"/>
  <c r="G36" i="93"/>
  <c r="P35" i="93"/>
  <c r="O35" i="93"/>
  <c r="M35" i="93"/>
  <c r="G35" i="93"/>
  <c r="P34" i="93"/>
  <c r="O34" i="93"/>
  <c r="M34" i="93"/>
  <c r="G34" i="93"/>
  <c r="O33" i="93"/>
  <c r="G33" i="93"/>
  <c r="P32" i="93"/>
  <c r="O32" i="93"/>
  <c r="M32" i="93"/>
  <c r="G32" i="93"/>
  <c r="P31" i="93"/>
  <c r="O31" i="93"/>
  <c r="M31" i="93"/>
  <c r="G31" i="93"/>
  <c r="J30" i="93"/>
  <c r="P30" i="93" s="1"/>
  <c r="I30" i="93"/>
  <c r="G30" i="93"/>
  <c r="C40" i="93"/>
  <c r="P29" i="93"/>
  <c r="O29" i="93"/>
  <c r="M29" i="93"/>
  <c r="G29" i="93"/>
  <c r="P28" i="93"/>
  <c r="O28" i="93"/>
  <c r="M28" i="93"/>
  <c r="G28" i="93"/>
  <c r="J27" i="93"/>
  <c r="I27" i="93"/>
  <c r="D27" i="93"/>
  <c r="C27" i="93"/>
  <c r="P26" i="93"/>
  <c r="P46" i="93" s="1"/>
  <c r="O26" i="93"/>
  <c r="O46" i="93" s="1"/>
  <c r="L26" i="93"/>
  <c r="K26" i="93"/>
  <c r="J26" i="93"/>
  <c r="I26" i="93"/>
  <c r="F26" i="93"/>
  <c r="E26" i="93"/>
  <c r="D26" i="93"/>
  <c r="L46" i="93" s="1"/>
  <c r="C26" i="93"/>
  <c r="K46" i="93" s="1"/>
  <c r="Q25" i="93"/>
  <c r="Q45" i="93" s="1"/>
  <c r="O25" i="93"/>
  <c r="M25" i="93"/>
  <c r="K25" i="93"/>
  <c r="I25" i="93"/>
  <c r="G25" i="93"/>
  <c r="G45" i="93" s="1"/>
  <c r="M45" i="93" s="1"/>
  <c r="E25" i="93"/>
  <c r="C25" i="93"/>
  <c r="E45" i="93" s="1"/>
  <c r="P19" i="93"/>
  <c r="O19" i="93"/>
  <c r="M19" i="93"/>
  <c r="G19" i="93"/>
  <c r="P18" i="93"/>
  <c r="O18" i="93"/>
  <c r="M18" i="93"/>
  <c r="G18" i="93"/>
  <c r="P17" i="93"/>
  <c r="O17" i="93"/>
  <c r="M17" i="93"/>
  <c r="G17" i="93"/>
  <c r="P16" i="93"/>
  <c r="O16" i="93"/>
  <c r="M16" i="93"/>
  <c r="G16" i="93"/>
  <c r="P15" i="93"/>
  <c r="O15" i="93"/>
  <c r="M15" i="93"/>
  <c r="G15" i="93"/>
  <c r="P14" i="93"/>
  <c r="O14" i="93"/>
  <c r="M14" i="93"/>
  <c r="G14" i="93"/>
  <c r="J13" i="93"/>
  <c r="I13" i="93"/>
  <c r="G13" i="93"/>
  <c r="P12" i="93"/>
  <c r="O12" i="93"/>
  <c r="M12" i="93"/>
  <c r="G12" i="93"/>
  <c r="P11" i="93"/>
  <c r="O11" i="93"/>
  <c r="M11" i="93"/>
  <c r="G11" i="93"/>
  <c r="J10" i="93"/>
  <c r="I10" i="93"/>
  <c r="C20" i="93"/>
  <c r="P9" i="93"/>
  <c r="O9" i="93"/>
  <c r="M9" i="93"/>
  <c r="G9" i="93"/>
  <c r="P8" i="93"/>
  <c r="O8" i="93"/>
  <c r="M8" i="93"/>
  <c r="G8" i="93"/>
  <c r="J7" i="93"/>
  <c r="I7" i="93"/>
  <c r="D7" i="93"/>
  <c r="C7" i="93"/>
  <c r="P6" i="93"/>
  <c r="O6" i="93"/>
  <c r="L6" i="93"/>
  <c r="J6" i="93"/>
  <c r="I6" i="93"/>
  <c r="F6" i="93"/>
  <c r="E6" i="93"/>
  <c r="K6" i="93" s="1"/>
  <c r="Q5" i="93"/>
  <c r="O5" i="93"/>
  <c r="M5" i="93"/>
  <c r="K5" i="93"/>
  <c r="I5" i="93"/>
  <c r="E5" i="93"/>
  <c r="C60" i="93" l="1"/>
  <c r="E52" i="93" s="1"/>
  <c r="M33" i="93"/>
  <c r="I40" i="93"/>
  <c r="K33" i="93" s="1"/>
  <c r="Q34" i="93"/>
  <c r="Q35" i="93"/>
  <c r="Q32" i="93"/>
  <c r="M13" i="93"/>
  <c r="P47" i="93"/>
  <c r="Q17" i="93"/>
  <c r="Q18" i="93"/>
  <c r="Q19" i="93"/>
  <c r="Q12" i="93"/>
  <c r="Q11" i="93"/>
  <c r="Q52" i="93"/>
  <c r="Q51" i="93"/>
  <c r="I60" i="93"/>
  <c r="K53" i="93" s="1"/>
  <c r="Q59" i="93"/>
  <c r="Q56" i="93"/>
  <c r="Q58" i="93"/>
  <c r="G53" i="93"/>
  <c r="P50" i="93"/>
  <c r="Q31" i="93"/>
  <c r="Q28" i="93"/>
  <c r="G10" i="93"/>
  <c r="O7" i="93"/>
  <c r="Q55" i="93"/>
  <c r="Q57" i="93"/>
  <c r="J60" i="93"/>
  <c r="L48" i="93" s="1"/>
  <c r="Q48" i="93"/>
  <c r="Q49" i="93"/>
  <c r="Q54" i="93"/>
  <c r="G50" i="93"/>
  <c r="G47" i="93"/>
  <c r="O47" i="93"/>
  <c r="Q39" i="93"/>
  <c r="Q36" i="93"/>
  <c r="J40" i="93"/>
  <c r="L27" i="93" s="1"/>
  <c r="M30" i="93"/>
  <c r="P27" i="93"/>
  <c r="G27" i="93"/>
  <c r="O27" i="93"/>
  <c r="Q29" i="93"/>
  <c r="O13" i="93"/>
  <c r="Q16" i="93"/>
  <c r="M10" i="93"/>
  <c r="I20" i="93"/>
  <c r="K13" i="93" s="1"/>
  <c r="J20" i="93"/>
  <c r="L17" i="93" s="1"/>
  <c r="Q9" i="93"/>
  <c r="Q8" i="93"/>
  <c r="Q14" i="93"/>
  <c r="Q15" i="93"/>
  <c r="P10" i="93"/>
  <c r="E7" i="93"/>
  <c r="G7" i="93"/>
  <c r="E36" i="93"/>
  <c r="E32" i="93"/>
  <c r="E28" i="93"/>
  <c r="E35" i="93"/>
  <c r="E31" i="93"/>
  <c r="E37" i="93"/>
  <c r="E40" i="93"/>
  <c r="E34" i="93"/>
  <c r="E29" i="93"/>
  <c r="E39" i="93"/>
  <c r="E38" i="93"/>
  <c r="E27" i="93"/>
  <c r="E16" i="93"/>
  <c r="E12" i="93"/>
  <c r="E8" i="93"/>
  <c r="E9" i="93"/>
  <c r="E15" i="93"/>
  <c r="E11" i="93"/>
  <c r="E19" i="93"/>
  <c r="E14" i="93"/>
  <c r="E18" i="93"/>
  <c r="E17" i="93"/>
  <c r="E13" i="93"/>
  <c r="E46" i="93"/>
  <c r="M7" i="93"/>
  <c r="E10" i="93"/>
  <c r="O10" i="93"/>
  <c r="P13" i="93"/>
  <c r="M27" i="93"/>
  <c r="E30" i="93"/>
  <c r="O30" i="93"/>
  <c r="Q30" i="93" s="1"/>
  <c r="P33" i="93"/>
  <c r="Q33" i="93" s="1"/>
  <c r="F46" i="93"/>
  <c r="M47" i="93"/>
  <c r="O50" i="93"/>
  <c r="P53" i="93"/>
  <c r="Q53" i="93" s="1"/>
  <c r="D20" i="93"/>
  <c r="D40" i="93"/>
  <c r="F30" i="93" s="1"/>
  <c r="K45" i="93"/>
  <c r="D60" i="93"/>
  <c r="E33" i="93"/>
  <c r="P7" i="93"/>
  <c r="AR63" i="91"/>
  <c r="AV63" i="91"/>
  <c r="AM63" i="91"/>
  <c r="AO63" i="91"/>
  <c r="AS41" i="91"/>
  <c r="AY41" i="91"/>
  <c r="AP19" i="91"/>
  <c r="AT19" i="91"/>
  <c r="AX19" i="91"/>
  <c r="AP63" i="91"/>
  <c r="AS63" i="91"/>
  <c r="AT63" i="91"/>
  <c r="AY63" i="91"/>
  <c r="AT41" i="91"/>
  <c r="AU41" i="91"/>
  <c r="AR19" i="91"/>
  <c r="AU19" i="91"/>
  <c r="AZ19" i="91"/>
  <c r="AO19" i="91"/>
  <c r="F70" i="70"/>
  <c r="F71" i="70"/>
  <c r="L70" i="70"/>
  <c r="L71" i="70"/>
  <c r="N70" i="70"/>
  <c r="O70" i="70"/>
  <c r="N71" i="70"/>
  <c r="O71" i="70"/>
  <c r="AH67" i="92"/>
  <c r="AG67" i="92"/>
  <c r="AF67" i="92"/>
  <c r="AE67" i="92"/>
  <c r="AD67" i="92"/>
  <c r="AC67" i="92"/>
  <c r="AB67" i="92"/>
  <c r="AA67" i="92"/>
  <c r="Z67" i="92"/>
  <c r="Y67" i="92"/>
  <c r="X67" i="92"/>
  <c r="W67" i="92"/>
  <c r="V67" i="92"/>
  <c r="R67" i="92"/>
  <c r="Q67" i="92"/>
  <c r="BD67" i="92" s="1"/>
  <c r="N67" i="92"/>
  <c r="M67" i="92"/>
  <c r="L67" i="92"/>
  <c r="K67" i="92"/>
  <c r="J67" i="92"/>
  <c r="I67" i="92"/>
  <c r="H67" i="92"/>
  <c r="G67" i="92"/>
  <c r="F67" i="92"/>
  <c r="E67" i="92"/>
  <c r="D67" i="92"/>
  <c r="C67" i="92"/>
  <c r="B67" i="92"/>
  <c r="AH66" i="92"/>
  <c r="AG66" i="92"/>
  <c r="AF66" i="92"/>
  <c r="AY66" i="92" s="1"/>
  <c r="AE66" i="92"/>
  <c r="AD66" i="92"/>
  <c r="AC66" i="92"/>
  <c r="AB66" i="92"/>
  <c r="AU66" i="92" s="1"/>
  <c r="AA66" i="92"/>
  <c r="Z66" i="92"/>
  <c r="Y66" i="92"/>
  <c r="X66" i="92"/>
  <c r="AQ66" i="92" s="1"/>
  <c r="W66" i="92"/>
  <c r="V66" i="92"/>
  <c r="R66" i="92"/>
  <c r="Q66" i="92"/>
  <c r="BD66" i="92" s="1"/>
  <c r="N66" i="92"/>
  <c r="M66" i="92"/>
  <c r="L66" i="92"/>
  <c r="K66" i="92"/>
  <c r="J66" i="92"/>
  <c r="I66" i="92"/>
  <c r="H66" i="92"/>
  <c r="G66" i="92"/>
  <c r="F66" i="92"/>
  <c r="E66" i="92"/>
  <c r="D66" i="92"/>
  <c r="C66" i="92"/>
  <c r="B66" i="92"/>
  <c r="AH65" i="92"/>
  <c r="AG65" i="92"/>
  <c r="AF65" i="92"/>
  <c r="AE65" i="92"/>
  <c r="AD65" i="92"/>
  <c r="AC65" i="92"/>
  <c r="AB65" i="92"/>
  <c r="AA65" i="92"/>
  <c r="Z65" i="92"/>
  <c r="Y65" i="92"/>
  <c r="X65" i="92"/>
  <c r="W65" i="92"/>
  <c r="V65" i="92"/>
  <c r="R65" i="92"/>
  <c r="Q65" i="92"/>
  <c r="BD65" i="92" s="1"/>
  <c r="N65" i="92"/>
  <c r="M65" i="92"/>
  <c r="L65" i="92"/>
  <c r="K65" i="92"/>
  <c r="J65" i="92"/>
  <c r="I65" i="92"/>
  <c r="H65" i="92"/>
  <c r="G65" i="92"/>
  <c r="F65" i="92"/>
  <c r="E65" i="92"/>
  <c r="D65" i="92"/>
  <c r="C65" i="92"/>
  <c r="B65" i="92"/>
  <c r="AH64" i="92"/>
  <c r="AG64" i="92"/>
  <c r="AF64" i="92"/>
  <c r="AE64" i="92"/>
  <c r="AD64" i="92"/>
  <c r="AC64" i="92"/>
  <c r="AB64" i="92"/>
  <c r="AA64" i="92"/>
  <c r="Z64" i="92"/>
  <c r="Y64" i="92"/>
  <c r="X64" i="92"/>
  <c r="W64" i="92"/>
  <c r="V64" i="92"/>
  <c r="R64" i="92"/>
  <c r="Q64" i="92"/>
  <c r="BD64" i="92" s="1"/>
  <c r="N64" i="92"/>
  <c r="M64" i="92"/>
  <c r="L64" i="92"/>
  <c r="K64" i="92"/>
  <c r="J64" i="92"/>
  <c r="I64" i="92"/>
  <c r="H64" i="92"/>
  <c r="G64" i="92"/>
  <c r="F64" i="92"/>
  <c r="E64" i="92"/>
  <c r="D64" i="92"/>
  <c r="C64" i="92"/>
  <c r="B64" i="92"/>
  <c r="BE63" i="92"/>
  <c r="AS63" i="92"/>
  <c r="AM63" i="92"/>
  <c r="AZ63" i="92"/>
  <c r="AY63" i="92"/>
  <c r="AX63" i="92"/>
  <c r="AW63" i="92"/>
  <c r="AV63" i="92"/>
  <c r="AU63" i="92"/>
  <c r="AT63" i="92"/>
  <c r="AR63" i="92"/>
  <c r="AQ63" i="92"/>
  <c r="AP63" i="92"/>
  <c r="AO63" i="92"/>
  <c r="S63" i="92"/>
  <c r="BE62" i="92"/>
  <c r="BF62" i="92" s="1"/>
  <c r="AZ62" i="92"/>
  <c r="AY62" i="92"/>
  <c r="AX62" i="92"/>
  <c r="AW62" i="92"/>
  <c r="AV62" i="92"/>
  <c r="AU62" i="92"/>
  <c r="AT62" i="92"/>
  <c r="AS62" i="92"/>
  <c r="AR62" i="92"/>
  <c r="AQ62" i="92"/>
  <c r="AP62" i="92"/>
  <c r="AO62" i="92"/>
  <c r="AM62" i="92"/>
  <c r="S62" i="92"/>
  <c r="BE61" i="92"/>
  <c r="BF61" i="92" s="1"/>
  <c r="AZ61" i="92"/>
  <c r="AY61" i="92"/>
  <c r="AX61" i="92"/>
  <c r="AW61" i="92"/>
  <c r="AV61" i="92"/>
  <c r="AU61" i="92"/>
  <c r="AT61" i="92"/>
  <c r="AS61" i="92"/>
  <c r="AR61" i="92"/>
  <c r="AQ61" i="92"/>
  <c r="AP61" i="92"/>
  <c r="AO61" i="92"/>
  <c r="AM61" i="92"/>
  <c r="S61" i="92"/>
  <c r="BE60" i="92"/>
  <c r="BF60" i="92" s="1"/>
  <c r="AZ60" i="92"/>
  <c r="AY60" i="92"/>
  <c r="AX60" i="92"/>
  <c r="AW60" i="92"/>
  <c r="AV60" i="92"/>
  <c r="AU60" i="92"/>
  <c r="AT60" i="92"/>
  <c r="AS60" i="92"/>
  <c r="AR60" i="92"/>
  <c r="AQ60" i="92"/>
  <c r="AP60" i="92"/>
  <c r="AO60" i="92"/>
  <c r="AM60" i="92"/>
  <c r="S60" i="92"/>
  <c r="BE59" i="92"/>
  <c r="BF59" i="92" s="1"/>
  <c r="AZ59" i="92"/>
  <c r="AY59" i="92"/>
  <c r="AX59" i="92"/>
  <c r="AW59" i="92"/>
  <c r="AV59" i="92"/>
  <c r="AU59" i="92"/>
  <c r="AT59" i="92"/>
  <c r="AS59" i="92"/>
  <c r="AR59" i="92"/>
  <c r="AQ59" i="92"/>
  <c r="AP59" i="92"/>
  <c r="AO59" i="92"/>
  <c r="AM59" i="92"/>
  <c r="S59" i="92"/>
  <c r="BE58" i="92"/>
  <c r="BF58" i="92" s="1"/>
  <c r="AZ58" i="92"/>
  <c r="AY58" i="92"/>
  <c r="AX58" i="92"/>
  <c r="AW58" i="92"/>
  <c r="AV58" i="92"/>
  <c r="AU58" i="92"/>
  <c r="AT58" i="92"/>
  <c r="AS58" i="92"/>
  <c r="AR58" i="92"/>
  <c r="AQ58" i="92"/>
  <c r="AP58" i="92"/>
  <c r="AO58" i="92"/>
  <c r="AM58" i="92"/>
  <c r="S58" i="92"/>
  <c r="BE57" i="92"/>
  <c r="BF57" i="92" s="1"/>
  <c r="AZ57" i="92"/>
  <c r="AY57" i="92"/>
  <c r="AX57" i="92"/>
  <c r="AW57" i="92"/>
  <c r="AV57" i="92"/>
  <c r="AU57" i="92"/>
  <c r="AT57" i="92"/>
  <c r="AS57" i="92"/>
  <c r="AR57" i="92"/>
  <c r="AQ57" i="92"/>
  <c r="AP57" i="92"/>
  <c r="AO57" i="92"/>
  <c r="AM57" i="92"/>
  <c r="S57" i="92"/>
  <c r="BE56" i="92"/>
  <c r="BF56" i="92" s="1"/>
  <c r="AZ56" i="92"/>
  <c r="AY56" i="92"/>
  <c r="AX56" i="92"/>
  <c r="AW56" i="92"/>
  <c r="AV56" i="92"/>
  <c r="AU56" i="92"/>
  <c r="AT56" i="92"/>
  <c r="AS56" i="92"/>
  <c r="AR56" i="92"/>
  <c r="AQ56" i="92"/>
  <c r="AP56" i="92"/>
  <c r="AO56" i="92"/>
  <c r="AM56" i="92"/>
  <c r="S56" i="92"/>
  <c r="BE55" i="92"/>
  <c r="BF55" i="92" s="1"/>
  <c r="AZ55" i="92"/>
  <c r="AY55" i="92"/>
  <c r="AX55" i="92"/>
  <c r="AW55" i="92"/>
  <c r="AV55" i="92"/>
  <c r="AU55" i="92"/>
  <c r="AT55" i="92"/>
  <c r="AS55" i="92"/>
  <c r="AR55" i="92"/>
  <c r="AQ55" i="92"/>
  <c r="AP55" i="92"/>
  <c r="AO55" i="92"/>
  <c r="AM55" i="92"/>
  <c r="S55" i="92"/>
  <c r="BE54" i="92"/>
  <c r="BF54" i="92" s="1"/>
  <c r="AZ54" i="92"/>
  <c r="AY54" i="92"/>
  <c r="AX54" i="92"/>
  <c r="AW54" i="92"/>
  <c r="AV54" i="92"/>
  <c r="AU54" i="92"/>
  <c r="AT54" i="92"/>
  <c r="AS54" i="92"/>
  <c r="AR54" i="92"/>
  <c r="AQ54" i="92"/>
  <c r="AP54" i="92"/>
  <c r="AO54" i="92"/>
  <c r="AM54" i="92"/>
  <c r="S54" i="92"/>
  <c r="BE53" i="92"/>
  <c r="BF53" i="92" s="1"/>
  <c r="AZ53" i="92"/>
  <c r="AY53" i="92"/>
  <c r="AX53" i="92"/>
  <c r="AW53" i="92"/>
  <c r="AV53" i="92"/>
  <c r="AU53" i="92"/>
  <c r="AT53" i="92"/>
  <c r="AS53" i="92"/>
  <c r="AR53" i="92"/>
  <c r="AQ53" i="92"/>
  <c r="AP53" i="92"/>
  <c r="AO53" i="92"/>
  <c r="AM53" i="92"/>
  <c r="S53" i="92"/>
  <c r="BE52" i="92"/>
  <c r="BF52" i="92" s="1"/>
  <c r="AZ52" i="92"/>
  <c r="AY52" i="92"/>
  <c r="AX52" i="92"/>
  <c r="AW52" i="92"/>
  <c r="AV52" i="92"/>
  <c r="AU52" i="92"/>
  <c r="AT52" i="92"/>
  <c r="AS52" i="92"/>
  <c r="AR52" i="92"/>
  <c r="AQ52" i="92"/>
  <c r="AP52" i="92"/>
  <c r="AO52" i="92"/>
  <c r="AM52" i="92"/>
  <c r="BE51" i="92"/>
  <c r="BF51" i="92" s="1"/>
  <c r="AZ51" i="92"/>
  <c r="AY51" i="92"/>
  <c r="AX51" i="92"/>
  <c r="AW51" i="92"/>
  <c r="AV51" i="92"/>
  <c r="AU51" i="92"/>
  <c r="AT51" i="92"/>
  <c r="AS51" i="92"/>
  <c r="AR51" i="92"/>
  <c r="AQ51" i="92"/>
  <c r="AP51" i="92"/>
  <c r="AO51" i="92"/>
  <c r="AM51" i="92"/>
  <c r="AL45" i="92"/>
  <c r="AK45" i="92"/>
  <c r="AH45" i="92"/>
  <c r="AG45" i="92"/>
  <c r="AF45" i="92"/>
  <c r="AE45" i="92"/>
  <c r="AD45" i="92"/>
  <c r="AC45" i="92"/>
  <c r="AB45" i="92"/>
  <c r="AA45" i="92"/>
  <c r="Z45" i="92"/>
  <c r="Y45" i="92"/>
  <c r="X45" i="92"/>
  <c r="W45" i="92"/>
  <c r="V45" i="92"/>
  <c r="R45" i="92"/>
  <c r="Q45" i="92"/>
  <c r="N45" i="92"/>
  <c r="M45" i="92"/>
  <c r="L45" i="92"/>
  <c r="K45" i="92"/>
  <c r="J45" i="92"/>
  <c r="I45" i="92"/>
  <c r="H45" i="92"/>
  <c r="G45" i="92"/>
  <c r="F45" i="92"/>
  <c r="E45" i="92"/>
  <c r="D45" i="92"/>
  <c r="C45" i="92"/>
  <c r="B45" i="92"/>
  <c r="AL44" i="92"/>
  <c r="AK44" i="92"/>
  <c r="AH44" i="92"/>
  <c r="AG44" i="92"/>
  <c r="AF44" i="92"/>
  <c r="AE44" i="92"/>
  <c r="AD44" i="92"/>
  <c r="AC44" i="92"/>
  <c r="AB44" i="92"/>
  <c r="AA44" i="92"/>
  <c r="Z44" i="92"/>
  <c r="Y44" i="92"/>
  <c r="X44" i="92"/>
  <c r="W44" i="92"/>
  <c r="R44" i="92"/>
  <c r="Q44" i="92"/>
  <c r="N44" i="92"/>
  <c r="M44" i="92"/>
  <c r="L44" i="92"/>
  <c r="K44" i="92"/>
  <c r="J44" i="92"/>
  <c r="I44" i="92"/>
  <c r="H44" i="92"/>
  <c r="G44" i="92"/>
  <c r="F44" i="92"/>
  <c r="E44" i="92"/>
  <c r="D44" i="92"/>
  <c r="C44" i="92"/>
  <c r="B44" i="92"/>
  <c r="AO44" i="92" s="1"/>
  <c r="AL43" i="92"/>
  <c r="AK43" i="92"/>
  <c r="AH43" i="92"/>
  <c r="AG43" i="92"/>
  <c r="AF43" i="92"/>
  <c r="AE43" i="92"/>
  <c r="AD43" i="92"/>
  <c r="AC43" i="92"/>
  <c r="AB43" i="92"/>
  <c r="AA43" i="92"/>
  <c r="Z43" i="92"/>
  <c r="Y43" i="92"/>
  <c r="X43" i="92"/>
  <c r="W43" i="92"/>
  <c r="R43" i="92"/>
  <c r="Q43" i="92"/>
  <c r="N43" i="92"/>
  <c r="M43" i="92"/>
  <c r="L43" i="92"/>
  <c r="K43" i="92"/>
  <c r="J43" i="92"/>
  <c r="I43" i="92"/>
  <c r="H43" i="92"/>
  <c r="G43" i="92"/>
  <c r="F43" i="92"/>
  <c r="E43" i="92"/>
  <c r="D43" i="92"/>
  <c r="C43" i="92"/>
  <c r="B43" i="92"/>
  <c r="AO43" i="92" s="1"/>
  <c r="AL42" i="92"/>
  <c r="BE42" i="92" s="1"/>
  <c r="AK42" i="92"/>
  <c r="AH42" i="92"/>
  <c r="AG42" i="92"/>
  <c r="AF42" i="92"/>
  <c r="AE42" i="92"/>
  <c r="AD42" i="92"/>
  <c r="AC42" i="92"/>
  <c r="AB42" i="92"/>
  <c r="AA42" i="92"/>
  <c r="Z42" i="92"/>
  <c r="Y42" i="92"/>
  <c r="X42" i="92"/>
  <c r="W42" i="92"/>
  <c r="R42" i="92"/>
  <c r="Q42" i="92"/>
  <c r="N42" i="92"/>
  <c r="M42" i="92"/>
  <c r="L42" i="92"/>
  <c r="K42" i="92"/>
  <c r="J42" i="92"/>
  <c r="I42" i="92"/>
  <c r="H42" i="92"/>
  <c r="G42" i="92"/>
  <c r="F42" i="92"/>
  <c r="E42" i="92"/>
  <c r="D42" i="92"/>
  <c r="C42" i="92"/>
  <c r="B42" i="92"/>
  <c r="AO42" i="92" s="1"/>
  <c r="AM41" i="92"/>
  <c r="BD41" i="92"/>
  <c r="BA41" i="92"/>
  <c r="AZ41" i="92"/>
  <c r="AY41" i="92"/>
  <c r="AX41" i="92"/>
  <c r="AW41" i="92"/>
  <c r="AV41" i="92"/>
  <c r="AU41" i="92"/>
  <c r="AT41" i="92"/>
  <c r="AS41" i="92"/>
  <c r="AR41" i="92"/>
  <c r="AQ41" i="92"/>
  <c r="AP41" i="92"/>
  <c r="AO41" i="92"/>
  <c r="S41" i="92"/>
  <c r="BE40" i="92"/>
  <c r="BD40" i="92"/>
  <c r="BA40" i="92"/>
  <c r="AZ40" i="92"/>
  <c r="AY40" i="92"/>
  <c r="AX40" i="92"/>
  <c r="AW40" i="92"/>
  <c r="AV40" i="92"/>
  <c r="AU40" i="92"/>
  <c r="AT40" i="92"/>
  <c r="AS40" i="92"/>
  <c r="AR40" i="92"/>
  <c r="AQ40" i="92"/>
  <c r="AP40" i="92"/>
  <c r="AO40" i="92"/>
  <c r="AM40" i="92"/>
  <c r="S40" i="92"/>
  <c r="BE39" i="92"/>
  <c r="BD39" i="92"/>
  <c r="BA39" i="92"/>
  <c r="AZ39" i="92"/>
  <c r="AY39" i="92"/>
  <c r="AX39" i="92"/>
  <c r="AW39" i="92"/>
  <c r="AV39" i="92"/>
  <c r="AU39" i="92"/>
  <c r="AT39" i="92"/>
  <c r="AS39" i="92"/>
  <c r="AR39" i="92"/>
  <c r="AQ39" i="92"/>
  <c r="AP39" i="92"/>
  <c r="AO39" i="92"/>
  <c r="AM39" i="92"/>
  <c r="S39" i="92"/>
  <c r="BE38" i="92"/>
  <c r="BD38" i="92"/>
  <c r="BA38" i="92"/>
  <c r="AZ38" i="92"/>
  <c r="AY38" i="92"/>
  <c r="AX38" i="92"/>
  <c r="AW38" i="92"/>
  <c r="AV38" i="92"/>
  <c r="AU38" i="92"/>
  <c r="AT38" i="92"/>
  <c r="AS38" i="92"/>
  <c r="AR38" i="92"/>
  <c r="AQ38" i="92"/>
  <c r="AP38" i="92"/>
  <c r="AO38" i="92"/>
  <c r="AM38" i="92"/>
  <c r="S38" i="92"/>
  <c r="BE37" i="92"/>
  <c r="BD37" i="92"/>
  <c r="BA37" i="92"/>
  <c r="AZ37" i="92"/>
  <c r="AY37" i="92"/>
  <c r="AX37" i="92"/>
  <c r="AW37" i="92"/>
  <c r="AV37" i="92"/>
  <c r="AU37" i="92"/>
  <c r="AT37" i="92"/>
  <c r="AS37" i="92"/>
  <c r="AR37" i="92"/>
  <c r="AQ37" i="92"/>
  <c r="AP37" i="92"/>
  <c r="AO37" i="92"/>
  <c r="AM37" i="92"/>
  <c r="S37" i="92"/>
  <c r="BE36" i="92"/>
  <c r="BD36" i="92"/>
  <c r="BA36" i="92"/>
  <c r="AZ36" i="92"/>
  <c r="AY36" i="92"/>
  <c r="AX36" i="92"/>
  <c r="AW36" i="92"/>
  <c r="AV36" i="92"/>
  <c r="AU36" i="92"/>
  <c r="AT36" i="92"/>
  <c r="AS36" i="92"/>
  <c r="AR36" i="92"/>
  <c r="AQ36" i="92"/>
  <c r="AP36" i="92"/>
  <c r="AO36" i="92"/>
  <c r="AM36" i="92"/>
  <c r="S36" i="92"/>
  <c r="BE35" i="92"/>
  <c r="BD35" i="92"/>
  <c r="BA35" i="92"/>
  <c r="AZ35" i="92"/>
  <c r="AY35" i="92"/>
  <c r="AX35" i="92"/>
  <c r="AW35" i="92"/>
  <c r="AV35" i="92"/>
  <c r="AU35" i="92"/>
  <c r="AT35" i="92"/>
  <c r="AS35" i="92"/>
  <c r="AR35" i="92"/>
  <c r="AQ35" i="92"/>
  <c r="AP35" i="92"/>
  <c r="AO35" i="92"/>
  <c r="AM35" i="92"/>
  <c r="S35" i="92"/>
  <c r="BE34" i="92"/>
  <c r="BD34" i="92"/>
  <c r="BA34" i="92"/>
  <c r="AZ34" i="92"/>
  <c r="AY34" i="92"/>
  <c r="AX34" i="92"/>
  <c r="AW34" i="92"/>
  <c r="AV34" i="92"/>
  <c r="AU34" i="92"/>
  <c r="AT34" i="92"/>
  <c r="AS34" i="92"/>
  <c r="AR34" i="92"/>
  <c r="AQ34" i="92"/>
  <c r="AP34" i="92"/>
  <c r="AO34" i="92"/>
  <c r="AM34" i="92"/>
  <c r="S34" i="92"/>
  <c r="BE33" i="92"/>
  <c r="BD33" i="92"/>
  <c r="BA33" i="92"/>
  <c r="AZ33" i="92"/>
  <c r="AY33" i="92"/>
  <c r="AX33" i="92"/>
  <c r="AW33" i="92"/>
  <c r="AV33" i="92"/>
  <c r="AU33" i="92"/>
  <c r="AT33" i="92"/>
  <c r="AS33" i="92"/>
  <c r="AR33" i="92"/>
  <c r="AQ33" i="92"/>
  <c r="AP33" i="92"/>
  <c r="AO33" i="92"/>
  <c r="AM33" i="92"/>
  <c r="S33" i="92"/>
  <c r="BE32" i="92"/>
  <c r="BD32" i="92"/>
  <c r="BA32" i="92"/>
  <c r="AZ32" i="92"/>
  <c r="AY32" i="92"/>
  <c r="AX32" i="92"/>
  <c r="AW32" i="92"/>
  <c r="AV32" i="92"/>
  <c r="AU32" i="92"/>
  <c r="AT32" i="92"/>
  <c r="AS32" i="92"/>
  <c r="AR32" i="92"/>
  <c r="AQ32" i="92"/>
  <c r="AP32" i="92"/>
  <c r="AO32" i="92"/>
  <c r="AM32" i="92"/>
  <c r="S32" i="92"/>
  <c r="BD31" i="92"/>
  <c r="BF31" i="92" s="1"/>
  <c r="BA31" i="92"/>
  <c r="AZ31" i="92"/>
  <c r="AY31" i="92"/>
  <c r="AX31" i="92"/>
  <c r="AW31" i="92"/>
  <c r="AV31" i="92"/>
  <c r="AU31" i="92"/>
  <c r="AT31" i="92"/>
  <c r="AS31" i="92"/>
  <c r="AR31" i="92"/>
  <c r="AQ31" i="92"/>
  <c r="AP31" i="92"/>
  <c r="AO31" i="92"/>
  <c r="AM31" i="92"/>
  <c r="S31" i="92"/>
  <c r="BE30" i="92"/>
  <c r="BD30" i="92"/>
  <c r="BA30" i="92"/>
  <c r="AZ30" i="92"/>
  <c r="AY30" i="92"/>
  <c r="AX30" i="92"/>
  <c r="AW30" i="92"/>
  <c r="AV30" i="92"/>
  <c r="AU30" i="92"/>
  <c r="AT30" i="92"/>
  <c r="AS30" i="92"/>
  <c r="AR30" i="92"/>
  <c r="AQ30" i="92"/>
  <c r="AP30" i="92"/>
  <c r="AO30" i="92"/>
  <c r="AM30" i="92"/>
  <c r="S30" i="92"/>
  <c r="BE29" i="92"/>
  <c r="BD29" i="92"/>
  <c r="BA29" i="92"/>
  <c r="AZ29" i="92"/>
  <c r="AY29" i="92"/>
  <c r="AX29" i="92"/>
  <c r="AW29" i="92"/>
  <c r="AV29" i="92"/>
  <c r="AU29" i="92"/>
  <c r="AT29" i="92"/>
  <c r="AS29" i="92"/>
  <c r="AR29" i="92"/>
  <c r="AQ29" i="92"/>
  <c r="AP29" i="92"/>
  <c r="AO29" i="92"/>
  <c r="AM29" i="92"/>
  <c r="S29" i="92"/>
  <c r="S26" i="92"/>
  <c r="S48" i="92" s="1"/>
  <c r="AM48" i="92" s="1"/>
  <c r="BF48" i="92" s="1"/>
  <c r="U24" i="92"/>
  <c r="AL23" i="92"/>
  <c r="AK23" i="92"/>
  <c r="AH23" i="92"/>
  <c r="AG23" i="92"/>
  <c r="AF23" i="92"/>
  <c r="AE23" i="92"/>
  <c r="AD23" i="92"/>
  <c r="AC23" i="92"/>
  <c r="AB23" i="92"/>
  <c r="AA23" i="92"/>
  <c r="Z23" i="92"/>
  <c r="Y23" i="92"/>
  <c r="X23" i="92"/>
  <c r="W23" i="92"/>
  <c r="V23" i="92"/>
  <c r="R23" i="92"/>
  <c r="Q23" i="92"/>
  <c r="N23" i="92"/>
  <c r="M23" i="92"/>
  <c r="L23" i="92"/>
  <c r="K23" i="92"/>
  <c r="J23" i="92"/>
  <c r="I23" i="92"/>
  <c r="H23" i="92"/>
  <c r="G23" i="92"/>
  <c r="F23" i="92"/>
  <c r="E23" i="92"/>
  <c r="D23" i="92"/>
  <c r="C23" i="92"/>
  <c r="B23" i="92"/>
  <c r="AL22" i="92"/>
  <c r="AM22" i="92" s="1"/>
  <c r="AK22" i="92"/>
  <c r="AH22" i="92"/>
  <c r="AG22" i="92"/>
  <c r="AF22" i="92"/>
  <c r="AE22" i="92"/>
  <c r="AD22" i="92"/>
  <c r="AC22" i="92"/>
  <c r="AB22" i="92"/>
  <c r="AA22" i="92"/>
  <c r="Z22" i="92"/>
  <c r="Y22" i="92"/>
  <c r="X22" i="92"/>
  <c r="W22" i="92"/>
  <c r="V22" i="92"/>
  <c r="R22" i="92"/>
  <c r="Q22" i="92"/>
  <c r="N22" i="92"/>
  <c r="M22" i="92"/>
  <c r="L22" i="92"/>
  <c r="K22" i="92"/>
  <c r="J22" i="92"/>
  <c r="I22" i="92"/>
  <c r="H22" i="92"/>
  <c r="G22" i="92"/>
  <c r="F22" i="92"/>
  <c r="E22" i="92"/>
  <c r="D22" i="92"/>
  <c r="C22" i="92"/>
  <c r="B22" i="92"/>
  <c r="AL21" i="92"/>
  <c r="AK21" i="92"/>
  <c r="AH21" i="92"/>
  <c r="AG21" i="92"/>
  <c r="AF21" i="92"/>
  <c r="AE21" i="92"/>
  <c r="AD21" i="92"/>
  <c r="AC21" i="92"/>
  <c r="AB21" i="92"/>
  <c r="AA21" i="92"/>
  <c r="Z21" i="92"/>
  <c r="Y21" i="92"/>
  <c r="X21" i="92"/>
  <c r="W21" i="92"/>
  <c r="V21" i="92"/>
  <c r="R21" i="92"/>
  <c r="Q21" i="92"/>
  <c r="N21" i="92"/>
  <c r="M21" i="92"/>
  <c r="L21" i="92"/>
  <c r="K21" i="92"/>
  <c r="J21" i="92"/>
  <c r="I21" i="92"/>
  <c r="H21" i="92"/>
  <c r="G21" i="92"/>
  <c r="F21" i="92"/>
  <c r="E21" i="92"/>
  <c r="D21" i="92"/>
  <c r="C21" i="92"/>
  <c r="B21" i="92"/>
  <c r="AL20" i="92"/>
  <c r="AK20" i="92"/>
  <c r="AH20" i="92"/>
  <c r="AG20" i="92"/>
  <c r="AF20" i="92"/>
  <c r="AE20" i="92"/>
  <c r="AD20" i="92"/>
  <c r="AC20" i="92"/>
  <c r="AB20" i="92"/>
  <c r="AA20" i="92"/>
  <c r="Z20" i="92"/>
  <c r="Y20" i="92"/>
  <c r="X20" i="92"/>
  <c r="W20" i="92"/>
  <c r="V20" i="92"/>
  <c r="R20" i="92"/>
  <c r="BE20" i="92" s="1"/>
  <c r="Q20" i="92"/>
  <c r="N20" i="92"/>
  <c r="M20" i="92"/>
  <c r="L20" i="92"/>
  <c r="K20" i="92"/>
  <c r="J20" i="92"/>
  <c r="I20" i="92"/>
  <c r="H20" i="92"/>
  <c r="G20" i="92"/>
  <c r="F20" i="92"/>
  <c r="E20" i="92"/>
  <c r="D20" i="92"/>
  <c r="C20" i="92"/>
  <c r="B20" i="92"/>
  <c r="AX19" i="92"/>
  <c r="AO19" i="92"/>
  <c r="BA19" i="92"/>
  <c r="AZ19" i="92"/>
  <c r="AY19" i="92"/>
  <c r="AW19" i="92"/>
  <c r="AV19" i="92"/>
  <c r="AU19" i="92"/>
  <c r="AT19" i="92"/>
  <c r="AS19" i="92"/>
  <c r="AR19" i="92"/>
  <c r="AQ19" i="92"/>
  <c r="AP19" i="92"/>
  <c r="A63" i="92"/>
  <c r="BF18" i="92"/>
  <c r="BA18" i="92"/>
  <c r="AZ18" i="92"/>
  <c r="AY18" i="92"/>
  <c r="AX18" i="92"/>
  <c r="AW18" i="92"/>
  <c r="AV18" i="92"/>
  <c r="AU18" i="92"/>
  <c r="AT18" i="92"/>
  <c r="AS18" i="92"/>
  <c r="AR18" i="92"/>
  <c r="AQ18" i="92"/>
  <c r="AP18" i="92"/>
  <c r="AO18" i="92"/>
  <c r="AM18" i="92"/>
  <c r="S18" i="92"/>
  <c r="BF17" i="92"/>
  <c r="BA17" i="92"/>
  <c r="AZ17" i="92"/>
  <c r="AY17" i="92"/>
  <c r="AX17" i="92"/>
  <c r="AW17" i="92"/>
  <c r="AV17" i="92"/>
  <c r="AU17" i="92"/>
  <c r="AT17" i="92"/>
  <c r="AS17" i="92"/>
  <c r="AR17" i="92"/>
  <c r="AQ17" i="92"/>
  <c r="AP17" i="92"/>
  <c r="AO17" i="92"/>
  <c r="AM17" i="92"/>
  <c r="S17" i="92"/>
  <c r="BF16" i="92"/>
  <c r="BA16" i="92"/>
  <c r="AZ16" i="92"/>
  <c r="AY16" i="92"/>
  <c r="AX16" i="92"/>
  <c r="AW16" i="92"/>
  <c r="AV16" i="92"/>
  <c r="AU16" i="92"/>
  <c r="AT16" i="92"/>
  <c r="AS16" i="92"/>
  <c r="AR16" i="92"/>
  <c r="AQ16" i="92"/>
  <c r="AP16" i="92"/>
  <c r="AO16" i="92"/>
  <c r="AM16" i="92"/>
  <c r="S16" i="92"/>
  <c r="BF15" i="92"/>
  <c r="BA15" i="92"/>
  <c r="AZ15" i="92"/>
  <c r="AY15" i="92"/>
  <c r="AX15" i="92"/>
  <c r="AW15" i="92"/>
  <c r="AV15" i="92"/>
  <c r="AU15" i="92"/>
  <c r="AT15" i="92"/>
  <c r="AS15" i="92"/>
  <c r="AR15" i="92"/>
  <c r="AQ15" i="92"/>
  <c r="AP15" i="92"/>
  <c r="AO15" i="92"/>
  <c r="AM15" i="92"/>
  <c r="S15" i="92"/>
  <c r="BF14" i="92"/>
  <c r="BA14" i="92"/>
  <c r="AZ14" i="92"/>
  <c r="AY14" i="92"/>
  <c r="AX14" i="92"/>
  <c r="AW14" i="92"/>
  <c r="AV14" i="92"/>
  <c r="AU14" i="92"/>
  <c r="AT14" i="92"/>
  <c r="AS14" i="92"/>
  <c r="AR14" i="92"/>
  <c r="AQ14" i="92"/>
  <c r="AP14" i="92"/>
  <c r="AO14" i="92"/>
  <c r="AM14" i="92"/>
  <c r="S14" i="92"/>
  <c r="BF13" i="92"/>
  <c r="BA13" i="92"/>
  <c r="AZ13" i="92"/>
  <c r="AY13" i="92"/>
  <c r="AX13" i="92"/>
  <c r="AW13" i="92"/>
  <c r="AV13" i="92"/>
  <c r="AU13" i="92"/>
  <c r="AT13" i="92"/>
  <c r="AS13" i="92"/>
  <c r="AR13" i="92"/>
  <c r="AQ13" i="92"/>
  <c r="AP13" i="92"/>
  <c r="AO13" i="92"/>
  <c r="AM13" i="92"/>
  <c r="S13" i="92"/>
  <c r="BF12" i="92"/>
  <c r="BA12" i="92"/>
  <c r="AZ12" i="92"/>
  <c r="AY12" i="92"/>
  <c r="AX12" i="92"/>
  <c r="AW12" i="92"/>
  <c r="AV12" i="92"/>
  <c r="AU12" i="92"/>
  <c r="AT12" i="92"/>
  <c r="AS12" i="92"/>
  <c r="AR12" i="92"/>
  <c r="AQ12" i="92"/>
  <c r="AP12" i="92"/>
  <c r="AO12" i="92"/>
  <c r="AM12" i="92"/>
  <c r="S12" i="92"/>
  <c r="BF11" i="92"/>
  <c r="BA11" i="92"/>
  <c r="AZ11" i="92"/>
  <c r="AY11" i="92"/>
  <c r="AX11" i="92"/>
  <c r="AW11" i="92"/>
  <c r="AV11" i="92"/>
  <c r="AU11" i="92"/>
  <c r="AT11" i="92"/>
  <c r="AS11" i="92"/>
  <c r="AR11" i="92"/>
  <c r="AQ11" i="92"/>
  <c r="AP11" i="92"/>
  <c r="AO11" i="92"/>
  <c r="AM11" i="92"/>
  <c r="S11" i="92"/>
  <c r="BA10" i="92"/>
  <c r="AZ10" i="92"/>
  <c r="AY10" i="92"/>
  <c r="AX10" i="92"/>
  <c r="AW10" i="92"/>
  <c r="AV10" i="92"/>
  <c r="AU10" i="92"/>
  <c r="AT10" i="92"/>
  <c r="AS10" i="92"/>
  <c r="AR10" i="92"/>
  <c r="AQ10" i="92"/>
  <c r="AP10" i="92"/>
  <c r="AO10" i="92"/>
  <c r="AM10" i="92"/>
  <c r="S10" i="92"/>
  <c r="BA9" i="92"/>
  <c r="AZ9" i="92"/>
  <c r="AY9" i="92"/>
  <c r="AX9" i="92"/>
  <c r="AW9" i="92"/>
  <c r="AV9" i="92"/>
  <c r="AU9" i="92"/>
  <c r="AT9" i="92"/>
  <c r="AS9" i="92"/>
  <c r="AR9" i="92"/>
  <c r="AQ9" i="92"/>
  <c r="AP9" i="92"/>
  <c r="AO9" i="92"/>
  <c r="AM9" i="92"/>
  <c r="S9" i="92"/>
  <c r="BA8" i="92"/>
  <c r="AZ8" i="92"/>
  <c r="AY8" i="92"/>
  <c r="AX8" i="92"/>
  <c r="AW8" i="92"/>
  <c r="AV8" i="92"/>
  <c r="AU8" i="92"/>
  <c r="AT8" i="92"/>
  <c r="AS8" i="92"/>
  <c r="AR8" i="92"/>
  <c r="AQ8" i="92"/>
  <c r="AP8" i="92"/>
  <c r="AO8" i="92"/>
  <c r="AM8" i="92"/>
  <c r="BA7" i="92"/>
  <c r="AZ7" i="92"/>
  <c r="AY7" i="92"/>
  <c r="AX7" i="92"/>
  <c r="AW7" i="92"/>
  <c r="AV7" i="92"/>
  <c r="AU7" i="92"/>
  <c r="AT7" i="92"/>
  <c r="AS7" i="92"/>
  <c r="AR7" i="92"/>
  <c r="AQ7" i="92"/>
  <c r="AP7" i="92"/>
  <c r="AO7" i="92"/>
  <c r="AM7" i="92"/>
  <c r="AL67" i="91"/>
  <c r="AK67" i="91"/>
  <c r="BD67" i="91" s="1"/>
  <c r="AH67" i="91"/>
  <c r="AG67" i="91"/>
  <c r="AF67" i="91"/>
  <c r="AE67" i="91"/>
  <c r="AD67" i="91"/>
  <c r="AC67" i="91"/>
  <c r="AB67" i="91"/>
  <c r="AA67" i="91"/>
  <c r="Z67" i="91"/>
  <c r="Y67" i="91"/>
  <c r="X67" i="91"/>
  <c r="W67" i="91"/>
  <c r="V67" i="91"/>
  <c r="N67" i="91"/>
  <c r="M67" i="91"/>
  <c r="L67" i="91"/>
  <c r="K67" i="91"/>
  <c r="J67" i="91"/>
  <c r="I67" i="91"/>
  <c r="H67" i="91"/>
  <c r="G67" i="91"/>
  <c r="F67" i="91"/>
  <c r="E67" i="91"/>
  <c r="D67" i="91"/>
  <c r="C67" i="91"/>
  <c r="B67" i="91"/>
  <c r="AL66" i="91"/>
  <c r="AK66" i="91"/>
  <c r="BD66" i="91" s="1"/>
  <c r="AH66" i="91"/>
  <c r="AG66" i="91"/>
  <c r="AF66" i="91"/>
  <c r="AE66" i="91"/>
  <c r="AD66" i="91"/>
  <c r="AC66" i="91"/>
  <c r="AB66" i="91"/>
  <c r="AA66" i="91"/>
  <c r="Z66" i="91"/>
  <c r="Y66" i="91"/>
  <c r="X66" i="91"/>
  <c r="W66" i="91"/>
  <c r="V66" i="91"/>
  <c r="N66" i="91"/>
  <c r="M66" i="91"/>
  <c r="L66" i="91"/>
  <c r="K66" i="91"/>
  <c r="J66" i="91"/>
  <c r="I66" i="91"/>
  <c r="H66" i="91"/>
  <c r="G66" i="91"/>
  <c r="F66" i="91"/>
  <c r="E66" i="91"/>
  <c r="D66" i="91"/>
  <c r="C66" i="91"/>
  <c r="B66" i="91"/>
  <c r="AL65" i="91"/>
  <c r="AK65" i="91"/>
  <c r="BD65" i="91" s="1"/>
  <c r="AH65" i="91"/>
  <c r="AG65" i="91"/>
  <c r="AF65" i="91"/>
  <c r="AE65" i="91"/>
  <c r="AD65" i="91"/>
  <c r="AC65" i="91"/>
  <c r="AB65" i="91"/>
  <c r="AA65" i="91"/>
  <c r="Z65" i="91"/>
  <c r="Y65" i="91"/>
  <c r="X65" i="91"/>
  <c r="W65" i="91"/>
  <c r="V65" i="91"/>
  <c r="N65" i="91"/>
  <c r="M65" i="91"/>
  <c r="L65" i="91"/>
  <c r="K65" i="91"/>
  <c r="J65" i="91"/>
  <c r="I65" i="91"/>
  <c r="H65" i="91"/>
  <c r="G65" i="91"/>
  <c r="F65" i="91"/>
  <c r="E65" i="91"/>
  <c r="D65" i="91"/>
  <c r="C65" i="91"/>
  <c r="B65" i="91"/>
  <c r="AL64" i="91"/>
  <c r="BE64" i="91" s="1"/>
  <c r="AK64" i="91"/>
  <c r="BD64" i="91" s="1"/>
  <c r="AH64" i="91"/>
  <c r="AG64" i="91"/>
  <c r="AF64" i="91"/>
  <c r="AE64" i="91"/>
  <c r="AD64" i="91"/>
  <c r="AC64" i="91"/>
  <c r="AB64" i="91"/>
  <c r="AA64" i="91"/>
  <c r="Z64" i="91"/>
  <c r="Y64" i="91"/>
  <c r="X64" i="91"/>
  <c r="W64" i="91"/>
  <c r="V64" i="91"/>
  <c r="AO64" i="91" s="1"/>
  <c r="N64" i="91"/>
  <c r="M64" i="91"/>
  <c r="L64" i="91"/>
  <c r="K64" i="91"/>
  <c r="J64" i="91"/>
  <c r="I64" i="91"/>
  <c r="H64" i="91"/>
  <c r="G64" i="91"/>
  <c r="F64" i="91"/>
  <c r="E64" i="91"/>
  <c r="D64" i="91"/>
  <c r="C64" i="91"/>
  <c r="A63" i="91"/>
  <c r="BF62" i="91"/>
  <c r="BA62" i="91"/>
  <c r="AZ62" i="91"/>
  <c r="AY62" i="91"/>
  <c r="AX62" i="91"/>
  <c r="AW62" i="91"/>
  <c r="AV62" i="91"/>
  <c r="AU62" i="91"/>
  <c r="AT62" i="91"/>
  <c r="AS62" i="91"/>
  <c r="AR62" i="91"/>
  <c r="AQ62" i="91"/>
  <c r="AP62" i="91"/>
  <c r="AO62" i="91"/>
  <c r="AM62" i="91"/>
  <c r="BF61" i="91"/>
  <c r="BA61" i="91"/>
  <c r="AZ61" i="91"/>
  <c r="AY61" i="91"/>
  <c r="AX61" i="91"/>
  <c r="AW61" i="91"/>
  <c r="AV61" i="91"/>
  <c r="AU61" i="91"/>
  <c r="AT61" i="91"/>
  <c r="AS61" i="91"/>
  <c r="AR61" i="91"/>
  <c r="AQ61" i="91"/>
  <c r="AP61" i="91"/>
  <c r="AO61" i="91"/>
  <c r="AM61" i="91"/>
  <c r="BA60" i="91"/>
  <c r="AZ60" i="91"/>
  <c r="AY60" i="91"/>
  <c r="AX60" i="91"/>
  <c r="AW60" i="91"/>
  <c r="AV60" i="91"/>
  <c r="AU60" i="91"/>
  <c r="AT60" i="91"/>
  <c r="AS60" i="91"/>
  <c r="AR60" i="91"/>
  <c r="AQ60" i="91"/>
  <c r="AP60" i="91"/>
  <c r="AO60" i="91"/>
  <c r="AM60" i="91"/>
  <c r="BA59" i="91"/>
  <c r="AZ59" i="91"/>
  <c r="AY59" i="91"/>
  <c r="AX59" i="91"/>
  <c r="AW59" i="91"/>
  <c r="AV59" i="91"/>
  <c r="AU59" i="91"/>
  <c r="AT59" i="91"/>
  <c r="AS59" i="91"/>
  <c r="AR59" i="91"/>
  <c r="AQ59" i="91"/>
  <c r="AP59" i="91"/>
  <c r="AO59" i="91"/>
  <c r="AM59" i="91"/>
  <c r="BA58" i="91"/>
  <c r="AZ58" i="91"/>
  <c r="AY58" i="91"/>
  <c r="AX58" i="91"/>
  <c r="AW58" i="91"/>
  <c r="AV58" i="91"/>
  <c r="AU58" i="91"/>
  <c r="AT58" i="91"/>
  <c r="AS58" i="91"/>
  <c r="AR58" i="91"/>
  <c r="AQ58" i="91"/>
  <c r="AP58" i="91"/>
  <c r="AO58" i="91"/>
  <c r="AM58" i="91"/>
  <c r="BA57" i="91"/>
  <c r="AZ57" i="91"/>
  <c r="AY57" i="91"/>
  <c r="AX57" i="91"/>
  <c r="AW57" i="91"/>
  <c r="AV57" i="91"/>
  <c r="AU57" i="91"/>
  <c r="AT57" i="91"/>
  <c r="AS57" i="91"/>
  <c r="AR57" i="91"/>
  <c r="AQ57" i="91"/>
  <c r="AP57" i="91"/>
  <c r="AO57" i="91"/>
  <c r="AM57" i="91"/>
  <c r="BA56" i="91"/>
  <c r="AZ56" i="91"/>
  <c r="AY56" i="91"/>
  <c r="AX56" i="91"/>
  <c r="AW56" i="91"/>
  <c r="AV56" i="91"/>
  <c r="AU56" i="91"/>
  <c r="AT56" i="91"/>
  <c r="AS56" i="91"/>
  <c r="AR56" i="91"/>
  <c r="AQ56" i="91"/>
  <c r="AP56" i="91"/>
  <c r="AO56" i="91"/>
  <c r="AM56" i="91"/>
  <c r="BA55" i="91"/>
  <c r="AZ55" i="91"/>
  <c r="AY55" i="91"/>
  <c r="AX55" i="91"/>
  <c r="AW55" i="91"/>
  <c r="AV55" i="91"/>
  <c r="AU55" i="91"/>
  <c r="AT55" i="91"/>
  <c r="AS55" i="91"/>
  <c r="AR55" i="91"/>
  <c r="AQ55" i="91"/>
  <c r="AP55" i="91"/>
  <c r="AO55" i="91"/>
  <c r="AM55" i="91"/>
  <c r="BA54" i="91"/>
  <c r="AZ54" i="91"/>
  <c r="AY54" i="91"/>
  <c r="AX54" i="91"/>
  <c r="AW54" i="91"/>
  <c r="AV54" i="91"/>
  <c r="AU54" i="91"/>
  <c r="AT54" i="91"/>
  <c r="AS54" i="91"/>
  <c r="AR54" i="91"/>
  <c r="AQ54" i="91"/>
  <c r="AP54" i="91"/>
  <c r="AO54" i="91"/>
  <c r="AM54" i="91"/>
  <c r="BA53" i="91"/>
  <c r="AZ53" i="91"/>
  <c r="AY53" i="91"/>
  <c r="AX53" i="91"/>
  <c r="AW53" i="91"/>
  <c r="AV53" i="91"/>
  <c r="AU53" i="91"/>
  <c r="AT53" i="91"/>
  <c r="AS53" i="91"/>
  <c r="AR53" i="91"/>
  <c r="AQ53" i="91"/>
  <c r="AP53" i="91"/>
  <c r="AO53" i="91"/>
  <c r="AM53" i="91"/>
  <c r="BA52" i="91"/>
  <c r="AZ52" i="91"/>
  <c r="AY52" i="91"/>
  <c r="AX52" i="91"/>
  <c r="AW52" i="91"/>
  <c r="AV52" i="91"/>
  <c r="AU52" i="91"/>
  <c r="AT52" i="91"/>
  <c r="AS52" i="91"/>
  <c r="AR52" i="91"/>
  <c r="AQ52" i="91"/>
  <c r="AP52" i="91"/>
  <c r="AO52" i="91"/>
  <c r="AM52" i="91"/>
  <c r="BA51" i="91"/>
  <c r="AZ51" i="91"/>
  <c r="AY51" i="91"/>
  <c r="AX51" i="91"/>
  <c r="AW51" i="91"/>
  <c r="AV51" i="91"/>
  <c r="AU51" i="91"/>
  <c r="AT51" i="91"/>
  <c r="AS51" i="91"/>
  <c r="AR51" i="91"/>
  <c r="AQ51" i="91"/>
  <c r="AP51" i="91"/>
  <c r="AO51" i="91"/>
  <c r="AM51" i="91"/>
  <c r="BF48" i="91"/>
  <c r="AM45" i="91"/>
  <c r="AH45" i="91"/>
  <c r="AG45" i="91"/>
  <c r="AF45" i="91"/>
  <c r="AE45" i="91"/>
  <c r="AD45" i="91"/>
  <c r="AC45" i="91"/>
  <c r="AB45" i="91"/>
  <c r="AA45" i="91"/>
  <c r="Z45" i="91"/>
  <c r="Y45" i="91"/>
  <c r="X45" i="91"/>
  <c r="W45" i="91"/>
  <c r="V45" i="91"/>
  <c r="N45" i="91"/>
  <c r="M45" i="91"/>
  <c r="L45" i="91"/>
  <c r="K45" i="91"/>
  <c r="J45" i="91"/>
  <c r="I45" i="91"/>
  <c r="H45" i="91"/>
  <c r="G45" i="91"/>
  <c r="F45" i="91"/>
  <c r="E45" i="91"/>
  <c r="D45" i="91"/>
  <c r="C45" i="91"/>
  <c r="B45" i="91"/>
  <c r="AH44" i="91"/>
  <c r="AG44" i="91"/>
  <c r="AF44" i="91"/>
  <c r="AE44" i="91"/>
  <c r="AD44" i="91"/>
  <c r="AC44" i="91"/>
  <c r="AB44" i="91"/>
  <c r="AA44" i="91"/>
  <c r="Z44" i="91"/>
  <c r="Y44" i="91"/>
  <c r="X44" i="91"/>
  <c r="W44" i="91"/>
  <c r="N44" i="91"/>
  <c r="M44" i="91"/>
  <c r="L44" i="91"/>
  <c r="K44" i="91"/>
  <c r="J44" i="91"/>
  <c r="I44" i="91"/>
  <c r="H44" i="91"/>
  <c r="G44" i="91"/>
  <c r="F44" i="91"/>
  <c r="E44" i="91"/>
  <c r="D44" i="91"/>
  <c r="C44" i="91"/>
  <c r="B44" i="91"/>
  <c r="AL43" i="91"/>
  <c r="AH43" i="91"/>
  <c r="AG43" i="91"/>
  <c r="AF43" i="91"/>
  <c r="AE43" i="91"/>
  <c r="AD43" i="91"/>
  <c r="AC43" i="91"/>
  <c r="AB43" i="91"/>
  <c r="AA43" i="91"/>
  <c r="Z43" i="91"/>
  <c r="Y43" i="91"/>
  <c r="X43" i="91"/>
  <c r="W43" i="91"/>
  <c r="N43" i="91"/>
  <c r="M43" i="91"/>
  <c r="L43" i="91"/>
  <c r="K43" i="91"/>
  <c r="J43" i="91"/>
  <c r="I43" i="91"/>
  <c r="H43" i="91"/>
  <c r="G43" i="91"/>
  <c r="F43" i="91"/>
  <c r="E43" i="91"/>
  <c r="D43" i="91"/>
  <c r="C43" i="91"/>
  <c r="B43" i="91"/>
  <c r="AL42" i="91"/>
  <c r="BE42" i="91" s="1"/>
  <c r="BF42" i="91" s="1"/>
  <c r="AH42" i="91"/>
  <c r="AG42" i="91"/>
  <c r="AF42" i="91"/>
  <c r="AE42" i="91"/>
  <c r="AD42" i="91"/>
  <c r="AC42" i="91"/>
  <c r="AB42" i="91"/>
  <c r="AA42" i="91"/>
  <c r="Z42" i="91"/>
  <c r="Y42" i="91"/>
  <c r="X42" i="91"/>
  <c r="W42" i="91"/>
  <c r="N42" i="91"/>
  <c r="M42" i="91"/>
  <c r="L42" i="91"/>
  <c r="K42" i="91"/>
  <c r="J42" i="91"/>
  <c r="I42" i="91"/>
  <c r="H42" i="91"/>
  <c r="G42" i="91"/>
  <c r="F42" i="91"/>
  <c r="E42" i="91"/>
  <c r="D42" i="91"/>
  <c r="C42" i="91"/>
  <c r="B42" i="91"/>
  <c r="AX41" i="91"/>
  <c r="AP41" i="91"/>
  <c r="A41" i="91"/>
  <c r="BF40" i="91"/>
  <c r="BA40" i="91"/>
  <c r="AZ40" i="91"/>
  <c r="AY40" i="91"/>
  <c r="AX40" i="91"/>
  <c r="AW40" i="91"/>
  <c r="AV40" i="91"/>
  <c r="AU40" i="91"/>
  <c r="AT40" i="91"/>
  <c r="AS40" i="91"/>
  <c r="AR40" i="91"/>
  <c r="AQ40" i="91"/>
  <c r="AP40" i="91"/>
  <c r="AO40" i="91"/>
  <c r="AM40" i="91"/>
  <c r="BF39" i="91"/>
  <c r="BA39" i="91"/>
  <c r="AZ39" i="91"/>
  <c r="AY39" i="91"/>
  <c r="AX39" i="91"/>
  <c r="AW39" i="91"/>
  <c r="AV39" i="91"/>
  <c r="AU39" i="91"/>
  <c r="AT39" i="91"/>
  <c r="AS39" i="91"/>
  <c r="AR39" i="91"/>
  <c r="AQ39" i="91"/>
  <c r="AP39" i="91"/>
  <c r="AO39" i="91"/>
  <c r="AM39" i="91"/>
  <c r="BA38" i="91"/>
  <c r="AZ38" i="91"/>
  <c r="AY38" i="91"/>
  <c r="AX38" i="91"/>
  <c r="AW38" i="91"/>
  <c r="AV38" i="91"/>
  <c r="AU38" i="91"/>
  <c r="AT38" i="91"/>
  <c r="AS38" i="91"/>
  <c r="AR38" i="91"/>
  <c r="AQ38" i="91"/>
  <c r="AP38" i="91"/>
  <c r="AO38" i="91"/>
  <c r="AM38" i="91"/>
  <c r="BA37" i="91"/>
  <c r="AZ37" i="91"/>
  <c r="AY37" i="91"/>
  <c r="AX37" i="91"/>
  <c r="AW37" i="91"/>
  <c r="AV37" i="91"/>
  <c r="AU37" i="91"/>
  <c r="AT37" i="91"/>
  <c r="AS37" i="91"/>
  <c r="AR37" i="91"/>
  <c r="AQ37" i="91"/>
  <c r="AP37" i="91"/>
  <c r="AO37" i="91"/>
  <c r="AM37" i="91"/>
  <c r="BA36" i="91"/>
  <c r="AZ36" i="91"/>
  <c r="AY36" i="91"/>
  <c r="AX36" i="91"/>
  <c r="AW36" i="91"/>
  <c r="AV36" i="91"/>
  <c r="AU36" i="91"/>
  <c r="AT36" i="91"/>
  <c r="AS36" i="91"/>
  <c r="AR36" i="91"/>
  <c r="AQ36" i="91"/>
  <c r="AP36" i="91"/>
  <c r="AO36" i="91"/>
  <c r="AM36" i="91"/>
  <c r="BA35" i="91"/>
  <c r="AZ35" i="91"/>
  <c r="AY35" i="91"/>
  <c r="AX35" i="91"/>
  <c r="AW35" i="91"/>
  <c r="AV35" i="91"/>
  <c r="AU35" i="91"/>
  <c r="AT35" i="91"/>
  <c r="AS35" i="91"/>
  <c r="AR35" i="91"/>
  <c r="AQ35" i="91"/>
  <c r="AP35" i="91"/>
  <c r="AO35" i="91"/>
  <c r="AM35" i="91"/>
  <c r="BA34" i="91"/>
  <c r="AZ34" i="91"/>
  <c r="AY34" i="91"/>
  <c r="AX34" i="91"/>
  <c r="AW34" i="91"/>
  <c r="AV34" i="91"/>
  <c r="AU34" i="91"/>
  <c r="AT34" i="91"/>
  <c r="AS34" i="91"/>
  <c r="AR34" i="91"/>
  <c r="AQ34" i="91"/>
  <c r="AP34" i="91"/>
  <c r="AO34" i="91"/>
  <c r="AM34" i="91"/>
  <c r="BF33" i="91"/>
  <c r="BA33" i="91"/>
  <c r="AZ33" i="91"/>
  <c r="AY33" i="91"/>
  <c r="AX33" i="91"/>
  <c r="AW33" i="91"/>
  <c r="AV33" i="91"/>
  <c r="AU33" i="91"/>
  <c r="AT33" i="91"/>
  <c r="AS33" i="91"/>
  <c r="AR33" i="91"/>
  <c r="AQ33" i="91"/>
  <c r="AP33" i="91"/>
  <c r="AO33" i="91"/>
  <c r="AM33" i="91"/>
  <c r="BA32" i="91"/>
  <c r="AZ32" i="91"/>
  <c r="AY32" i="91"/>
  <c r="AX32" i="91"/>
  <c r="AW32" i="91"/>
  <c r="AV32" i="91"/>
  <c r="AU32" i="91"/>
  <c r="AT32" i="91"/>
  <c r="AS32" i="91"/>
  <c r="AR32" i="91"/>
  <c r="AQ32" i="91"/>
  <c r="AP32" i="91"/>
  <c r="AO32" i="91"/>
  <c r="AM32" i="91"/>
  <c r="BA31" i="91"/>
  <c r="AZ31" i="91"/>
  <c r="AY31" i="91"/>
  <c r="AX31" i="91"/>
  <c r="AW31" i="91"/>
  <c r="AV31" i="91"/>
  <c r="AU31" i="91"/>
  <c r="AT31" i="91"/>
  <c r="AS31" i="91"/>
  <c r="AR31" i="91"/>
  <c r="AQ31" i="91"/>
  <c r="AP31" i="91"/>
  <c r="AO31" i="91"/>
  <c r="AM31" i="91"/>
  <c r="BA30" i="91"/>
  <c r="AZ30" i="91"/>
  <c r="AY30" i="91"/>
  <c r="AX30" i="91"/>
  <c r="AW30" i="91"/>
  <c r="AV30" i="91"/>
  <c r="AU30" i="91"/>
  <c r="AT30" i="91"/>
  <c r="AS30" i="91"/>
  <c r="AR30" i="91"/>
  <c r="AQ30" i="91"/>
  <c r="AP30" i="91"/>
  <c r="AO30" i="91"/>
  <c r="AM30" i="91"/>
  <c r="AO29" i="91"/>
  <c r="AM29" i="91"/>
  <c r="BF26" i="91"/>
  <c r="AL23" i="91"/>
  <c r="AK23" i="91"/>
  <c r="BD23" i="91" s="1"/>
  <c r="AH23" i="91"/>
  <c r="AG23" i="91"/>
  <c r="AF23" i="91"/>
  <c r="AE23" i="91"/>
  <c r="AD23" i="91"/>
  <c r="AC23" i="91"/>
  <c r="AB23" i="91"/>
  <c r="AA23" i="91"/>
  <c r="Z23" i="91"/>
  <c r="Y23" i="91"/>
  <c r="X23" i="91"/>
  <c r="W23" i="91"/>
  <c r="V23" i="91"/>
  <c r="N23" i="91"/>
  <c r="M23" i="91"/>
  <c r="L23" i="91"/>
  <c r="K23" i="91"/>
  <c r="J23" i="91"/>
  <c r="I23" i="91"/>
  <c r="H23" i="91"/>
  <c r="G23" i="91"/>
  <c r="F23" i="91"/>
  <c r="E23" i="91"/>
  <c r="D23" i="91"/>
  <c r="C23" i="91"/>
  <c r="B23" i="91"/>
  <c r="AL22" i="91"/>
  <c r="AK22" i="91"/>
  <c r="BD22" i="91" s="1"/>
  <c r="AH22" i="91"/>
  <c r="AG22" i="91"/>
  <c r="AF22" i="91"/>
  <c r="AE22" i="91"/>
  <c r="AD22" i="91"/>
  <c r="AC22" i="91"/>
  <c r="AB22" i="91"/>
  <c r="AA22" i="91"/>
  <c r="Z22" i="91"/>
  <c r="Y22" i="91"/>
  <c r="X22" i="91"/>
  <c r="W22" i="91"/>
  <c r="V22" i="91"/>
  <c r="N22" i="91"/>
  <c r="M22" i="91"/>
  <c r="L22" i="91"/>
  <c r="K22" i="91"/>
  <c r="J22" i="91"/>
  <c r="I22" i="91"/>
  <c r="H22" i="91"/>
  <c r="G22" i="91"/>
  <c r="F22" i="91"/>
  <c r="E22" i="91"/>
  <c r="D22" i="91"/>
  <c r="C22" i="91"/>
  <c r="B22" i="91"/>
  <c r="AL21" i="91"/>
  <c r="AK21" i="91"/>
  <c r="BD21" i="91" s="1"/>
  <c r="AH21" i="91"/>
  <c r="AG21" i="91"/>
  <c r="AF21" i="91"/>
  <c r="AE21" i="91"/>
  <c r="AD21" i="91"/>
  <c r="AC21" i="91"/>
  <c r="AB21" i="91"/>
  <c r="AA21" i="91"/>
  <c r="Z21" i="91"/>
  <c r="Y21" i="91"/>
  <c r="X21" i="91"/>
  <c r="W21" i="91"/>
  <c r="V21" i="91"/>
  <c r="N21" i="91"/>
  <c r="M21" i="91"/>
  <c r="L21" i="91"/>
  <c r="K21" i="91"/>
  <c r="J21" i="91"/>
  <c r="I21" i="91"/>
  <c r="H21" i="91"/>
  <c r="G21" i="91"/>
  <c r="F21" i="91"/>
  <c r="E21" i="91"/>
  <c r="D21" i="91"/>
  <c r="C21" i="91"/>
  <c r="B21" i="91"/>
  <c r="AL20" i="91"/>
  <c r="AK20" i="91"/>
  <c r="BD20" i="91" s="1"/>
  <c r="AH20" i="91"/>
  <c r="AG20" i="91"/>
  <c r="AF20" i="91"/>
  <c r="AE20" i="91"/>
  <c r="AD20" i="91"/>
  <c r="AC20" i="91"/>
  <c r="AB20" i="91"/>
  <c r="AA20" i="91"/>
  <c r="Z20" i="91"/>
  <c r="Y20" i="91"/>
  <c r="X20" i="91"/>
  <c r="W20" i="91"/>
  <c r="V20" i="91"/>
  <c r="N20" i="91"/>
  <c r="M20" i="91"/>
  <c r="L20" i="91"/>
  <c r="K20" i="91"/>
  <c r="J20" i="91"/>
  <c r="I20" i="91"/>
  <c r="H20" i="91"/>
  <c r="G20" i="91"/>
  <c r="F20" i="91"/>
  <c r="E20" i="91"/>
  <c r="D20" i="91"/>
  <c r="C20" i="91"/>
  <c r="B20" i="91"/>
  <c r="BF18" i="91"/>
  <c r="BA18" i="91"/>
  <c r="AZ18" i="91"/>
  <c r="AY18" i="91"/>
  <c r="AX18" i="91"/>
  <c r="AW18" i="91"/>
  <c r="AV18" i="91"/>
  <c r="AU18" i="91"/>
  <c r="AT18" i="91"/>
  <c r="AS18" i="91"/>
  <c r="AR18" i="91"/>
  <c r="AQ18" i="91"/>
  <c r="AP18" i="91"/>
  <c r="AO18" i="91"/>
  <c r="BF17" i="91"/>
  <c r="BA17" i="91"/>
  <c r="AZ17" i="91"/>
  <c r="AY17" i="91"/>
  <c r="AX17" i="91"/>
  <c r="AW17" i="91"/>
  <c r="AV17" i="91"/>
  <c r="AU17" i="91"/>
  <c r="AT17" i="91"/>
  <c r="AS17" i="91"/>
  <c r="AR17" i="91"/>
  <c r="AQ17" i="91"/>
  <c r="AP17" i="91"/>
  <c r="AO17" i="91"/>
  <c r="AM17" i="91"/>
  <c r="BF16" i="91"/>
  <c r="BA16" i="91"/>
  <c r="AZ16" i="91"/>
  <c r="AY16" i="91"/>
  <c r="AX16" i="91"/>
  <c r="AW16" i="91"/>
  <c r="AV16" i="91"/>
  <c r="AU16" i="91"/>
  <c r="AT16" i="91"/>
  <c r="AS16" i="91"/>
  <c r="AR16" i="91"/>
  <c r="AQ16" i="91"/>
  <c r="AP16" i="91"/>
  <c r="AO16" i="91"/>
  <c r="AM16" i="91"/>
  <c r="BF15" i="91"/>
  <c r="BA15" i="91"/>
  <c r="AZ15" i="91"/>
  <c r="AY15" i="91"/>
  <c r="AX15" i="91"/>
  <c r="AW15" i="91"/>
  <c r="AV15" i="91"/>
  <c r="AU15" i="91"/>
  <c r="AT15" i="91"/>
  <c r="AS15" i="91"/>
  <c r="AR15" i="91"/>
  <c r="AQ15" i="91"/>
  <c r="AP15" i="91"/>
  <c r="AO15" i="91"/>
  <c r="AM15" i="91"/>
  <c r="BF14" i="91"/>
  <c r="BA14" i="91"/>
  <c r="AZ14" i="91"/>
  <c r="AY14" i="91"/>
  <c r="AX14" i="91"/>
  <c r="AW14" i="91"/>
  <c r="AV14" i="91"/>
  <c r="AU14" i="91"/>
  <c r="AT14" i="91"/>
  <c r="AS14" i="91"/>
  <c r="AR14" i="91"/>
  <c r="AQ14" i="91"/>
  <c r="AP14" i="91"/>
  <c r="AO14" i="91"/>
  <c r="AM14" i="91"/>
  <c r="BF13" i="91"/>
  <c r="BA13" i="91"/>
  <c r="AZ13" i="91"/>
  <c r="AY13" i="91"/>
  <c r="AX13" i="91"/>
  <c r="AW13" i="91"/>
  <c r="AV13" i="91"/>
  <c r="AU13" i="91"/>
  <c r="AT13" i="91"/>
  <c r="AS13" i="91"/>
  <c r="AR13" i="91"/>
  <c r="AQ13" i="91"/>
  <c r="AP13" i="91"/>
  <c r="AO13" i="91"/>
  <c r="AM13" i="91"/>
  <c r="BF12" i="91"/>
  <c r="BA12" i="91"/>
  <c r="AZ12" i="91"/>
  <c r="AY12" i="91"/>
  <c r="AX12" i="91"/>
  <c r="AW12" i="91"/>
  <c r="AV12" i="91"/>
  <c r="AU12" i="91"/>
  <c r="AT12" i="91"/>
  <c r="AS12" i="91"/>
  <c r="AR12" i="91"/>
  <c r="AQ12" i="91"/>
  <c r="AP12" i="91"/>
  <c r="AO12" i="91"/>
  <c r="AM12" i="91"/>
  <c r="BF11" i="91"/>
  <c r="BA11" i="91"/>
  <c r="AZ11" i="91"/>
  <c r="AY11" i="91"/>
  <c r="AX11" i="91"/>
  <c r="AW11" i="91"/>
  <c r="AV11" i="91"/>
  <c r="AU11" i="91"/>
  <c r="AT11" i="91"/>
  <c r="AS11" i="91"/>
  <c r="AR11" i="91"/>
  <c r="AQ11" i="91"/>
  <c r="AP11" i="91"/>
  <c r="AO11" i="91"/>
  <c r="AM11" i="91"/>
  <c r="BF10" i="91"/>
  <c r="BA10" i="91"/>
  <c r="AZ10" i="91"/>
  <c r="AY10" i="91"/>
  <c r="AX10" i="91"/>
  <c r="AW10" i="91"/>
  <c r="AV10" i="91"/>
  <c r="AU10" i="91"/>
  <c r="AT10" i="91"/>
  <c r="AS10" i="91"/>
  <c r="AR10" i="91"/>
  <c r="AQ10" i="91"/>
  <c r="AP10" i="91"/>
  <c r="AO10" i="91"/>
  <c r="AM10" i="91"/>
  <c r="BF9" i="91"/>
  <c r="BA9" i="91"/>
  <c r="AZ9" i="91"/>
  <c r="AY9" i="91"/>
  <c r="AX9" i="91"/>
  <c r="AW9" i="91"/>
  <c r="AV9" i="91"/>
  <c r="AU9" i="91"/>
  <c r="AT9" i="91"/>
  <c r="AS9" i="91"/>
  <c r="AR9" i="91"/>
  <c r="AQ9" i="91"/>
  <c r="AP9" i="91"/>
  <c r="AO9" i="91"/>
  <c r="AM9" i="91"/>
  <c r="BA8" i="91"/>
  <c r="AZ8" i="91"/>
  <c r="AY8" i="91"/>
  <c r="AX8" i="91"/>
  <c r="AW8" i="91"/>
  <c r="AV8" i="91"/>
  <c r="AU8" i="91"/>
  <c r="AT8" i="91"/>
  <c r="AS8" i="91"/>
  <c r="AR8" i="91"/>
  <c r="AQ8" i="91"/>
  <c r="AP8" i="91"/>
  <c r="AO8" i="91"/>
  <c r="AM8" i="91"/>
  <c r="BA7" i="91"/>
  <c r="AZ7" i="91"/>
  <c r="AY7" i="91"/>
  <c r="AX7" i="91"/>
  <c r="AW7" i="91"/>
  <c r="AV7" i="91"/>
  <c r="AU7" i="91"/>
  <c r="AT7" i="91"/>
  <c r="AS7" i="91"/>
  <c r="AR7" i="91"/>
  <c r="AQ7" i="91"/>
  <c r="AP7" i="91"/>
  <c r="AO7" i="91"/>
  <c r="AM7" i="91"/>
  <c r="BF64" i="91" l="1"/>
  <c r="AP66" i="92"/>
  <c r="AT66" i="92"/>
  <c r="AX66" i="92"/>
  <c r="BD21" i="92"/>
  <c r="BD23" i="92"/>
  <c r="BD20" i="92"/>
  <c r="BD22" i="92"/>
  <c r="BF40" i="92"/>
  <c r="AR44" i="92"/>
  <c r="AV44" i="92"/>
  <c r="BE67" i="92"/>
  <c r="AQ42" i="92"/>
  <c r="AU42" i="92"/>
  <c r="AY42" i="92"/>
  <c r="AO67" i="92"/>
  <c r="AS43" i="92"/>
  <c r="AW43" i="92"/>
  <c r="BA43" i="92"/>
  <c r="AZ44" i="92"/>
  <c r="AR67" i="92"/>
  <c r="AV67" i="92"/>
  <c r="AZ67" i="92"/>
  <c r="AP43" i="92"/>
  <c r="AT43" i="92"/>
  <c r="AS67" i="92"/>
  <c r="AX43" i="92"/>
  <c r="S44" i="92"/>
  <c r="BE45" i="92"/>
  <c r="AS23" i="92"/>
  <c r="AW23" i="92"/>
  <c r="BA23" i="92"/>
  <c r="AR21" i="92"/>
  <c r="AV21" i="92"/>
  <c r="AZ21" i="92"/>
  <c r="AP22" i="92"/>
  <c r="AT22" i="92"/>
  <c r="AX22" i="92"/>
  <c r="AS64" i="91"/>
  <c r="AW64" i="91"/>
  <c r="S67" i="92"/>
  <c r="S45" i="92"/>
  <c r="AM23" i="92"/>
  <c r="S23" i="92"/>
  <c r="BE66" i="92"/>
  <c r="BF39" i="92"/>
  <c r="BF38" i="92"/>
  <c r="AM43" i="91"/>
  <c r="BF35" i="92"/>
  <c r="AM44" i="92"/>
  <c r="BF37" i="92"/>
  <c r="S66" i="92"/>
  <c r="S22" i="92"/>
  <c r="AM43" i="92"/>
  <c r="BF36" i="92"/>
  <c r="AM21" i="92"/>
  <c r="E58" i="93"/>
  <c r="E53" i="93"/>
  <c r="E47" i="93"/>
  <c r="E56" i="93"/>
  <c r="S65" i="92"/>
  <c r="BF34" i="92"/>
  <c r="S43" i="92"/>
  <c r="S21" i="92"/>
  <c r="E59" i="93"/>
  <c r="AM65" i="91"/>
  <c r="BE65" i="91"/>
  <c r="BF65" i="91" s="1"/>
  <c r="BE66" i="91"/>
  <c r="BF66" i="91" s="1"/>
  <c r="BE67" i="91"/>
  <c r="BF67" i="91" s="1"/>
  <c r="AM21" i="91"/>
  <c r="BE21" i="91"/>
  <c r="BF21" i="91" s="1"/>
  <c r="BE22" i="91"/>
  <c r="BF22" i="91" s="1"/>
  <c r="BE23" i="91"/>
  <c r="BF23" i="91" s="1"/>
  <c r="S20" i="91"/>
  <c r="BE20" i="91"/>
  <c r="BF20" i="91" s="1"/>
  <c r="E54" i="93"/>
  <c r="BF32" i="92"/>
  <c r="BF33" i="92"/>
  <c r="AQ67" i="91"/>
  <c r="AU67" i="91"/>
  <c r="AS67" i="91"/>
  <c r="AQ42" i="91"/>
  <c r="AU42" i="91"/>
  <c r="AQ44" i="91"/>
  <c r="AU44" i="91"/>
  <c r="AY44" i="91"/>
  <c r="AU23" i="91"/>
  <c r="AQ20" i="91"/>
  <c r="AU20" i="91"/>
  <c r="AY20" i="91"/>
  <c r="AO21" i="91"/>
  <c r="AS21" i="91"/>
  <c r="AW21" i="91"/>
  <c r="BA21" i="91"/>
  <c r="AQ22" i="91"/>
  <c r="AU22" i="91"/>
  <c r="AY22" i="91"/>
  <c r="AO23" i="91"/>
  <c r="AS23" i="91"/>
  <c r="AW23" i="91"/>
  <c r="BA23" i="91"/>
  <c r="AR44" i="91"/>
  <c r="AV44" i="91"/>
  <c r="AZ44" i="91"/>
  <c r="AP45" i="91"/>
  <c r="AT45" i="91"/>
  <c r="AX45" i="91"/>
  <c r="AO66" i="91"/>
  <c r="AS66" i="91"/>
  <c r="AW66" i="91"/>
  <c r="BA66" i="91"/>
  <c r="AR67" i="91"/>
  <c r="AV67" i="91"/>
  <c r="AO43" i="91"/>
  <c r="AS43" i="91"/>
  <c r="AW43" i="91"/>
  <c r="AQ65" i="91"/>
  <c r="AU65" i="91"/>
  <c r="AY65" i="91"/>
  <c r="AP66" i="91"/>
  <c r="E55" i="93"/>
  <c r="E49" i="93"/>
  <c r="E48" i="93"/>
  <c r="E50" i="93"/>
  <c r="E57" i="93"/>
  <c r="E51" i="93"/>
  <c r="K36" i="93"/>
  <c r="K27" i="93"/>
  <c r="K35" i="93"/>
  <c r="K31" i="93"/>
  <c r="K39" i="93"/>
  <c r="K32" i="93"/>
  <c r="K30" i="93"/>
  <c r="K37" i="93"/>
  <c r="K29" i="93"/>
  <c r="K34" i="93"/>
  <c r="S42" i="92"/>
  <c r="S20" i="92"/>
  <c r="L55" i="93"/>
  <c r="L58" i="93"/>
  <c r="L56" i="93"/>
  <c r="O40" i="93"/>
  <c r="K28" i="93"/>
  <c r="K38" i="93"/>
  <c r="L38" i="93"/>
  <c r="S64" i="92"/>
  <c r="AM42" i="92"/>
  <c r="AM20" i="92"/>
  <c r="AM64" i="91"/>
  <c r="L49" i="93"/>
  <c r="K56" i="93"/>
  <c r="K59" i="93"/>
  <c r="M60" i="93"/>
  <c r="Q47" i="93"/>
  <c r="K54" i="93"/>
  <c r="K57" i="93"/>
  <c r="O60" i="93"/>
  <c r="K48" i="93"/>
  <c r="K51" i="93"/>
  <c r="K58" i="93"/>
  <c r="K49" i="93"/>
  <c r="L35" i="93"/>
  <c r="L15" i="93"/>
  <c r="L18" i="93"/>
  <c r="L9" i="93"/>
  <c r="Q7" i="93"/>
  <c r="BA63" i="91"/>
  <c r="BA64" i="91"/>
  <c r="AY67" i="91"/>
  <c r="AZ63" i="91"/>
  <c r="BA43" i="91"/>
  <c r="AY42" i="91"/>
  <c r="BA41" i="91"/>
  <c r="K55" i="93"/>
  <c r="L50" i="93"/>
  <c r="Q50" i="93"/>
  <c r="K52" i="93"/>
  <c r="K47" i="93"/>
  <c r="K50" i="93"/>
  <c r="AR45" i="91"/>
  <c r="AZ45" i="91"/>
  <c r="AR41" i="91"/>
  <c r="AQ45" i="91"/>
  <c r="AY45" i="91"/>
  <c r="BA19" i="91"/>
  <c r="AS19" i="91"/>
  <c r="AU63" i="91"/>
  <c r="AT43" i="91"/>
  <c r="AO44" i="91"/>
  <c r="AW44" i="91"/>
  <c r="AP64" i="91"/>
  <c r="AT64" i="91"/>
  <c r="AX64" i="91"/>
  <c r="AR65" i="91"/>
  <c r="AV65" i="91"/>
  <c r="AZ65" i="91"/>
  <c r="AT66" i="91"/>
  <c r="AX66" i="91"/>
  <c r="AZ67" i="91"/>
  <c r="AX67" i="91"/>
  <c r="AO41" i="91"/>
  <c r="AQ63" i="91"/>
  <c r="AP20" i="91"/>
  <c r="AT20" i="91"/>
  <c r="AX20" i="91"/>
  <c r="AR21" i="91"/>
  <c r="AV21" i="91"/>
  <c r="AZ21" i="91"/>
  <c r="AP22" i="91"/>
  <c r="AT22" i="91"/>
  <c r="AX22" i="91"/>
  <c r="AR23" i="91"/>
  <c r="AV23" i="91"/>
  <c r="AZ23" i="91"/>
  <c r="AP42" i="91"/>
  <c r="AT42" i="91"/>
  <c r="AX42" i="91"/>
  <c r="AR43" i="91"/>
  <c r="AV43" i="91"/>
  <c r="AZ43" i="91"/>
  <c r="AT44" i="91"/>
  <c r="AO45" i="91"/>
  <c r="AS45" i="91"/>
  <c r="AW45" i="91"/>
  <c r="BA45" i="91"/>
  <c r="BF52" i="91"/>
  <c r="AV41" i="91"/>
  <c r="AR20" i="91"/>
  <c r="AV20" i="91"/>
  <c r="AZ20" i="91"/>
  <c r="AP21" i="91"/>
  <c r="AT21" i="91"/>
  <c r="AX21" i="91"/>
  <c r="AR22" i="91"/>
  <c r="AV22" i="91"/>
  <c r="AZ22" i="91"/>
  <c r="AP23" i="91"/>
  <c r="AT23" i="91"/>
  <c r="AX23" i="91"/>
  <c r="BF30" i="91"/>
  <c r="AR42" i="91"/>
  <c r="AV42" i="91"/>
  <c r="AZ42" i="91"/>
  <c r="AP43" i="91"/>
  <c r="AX43" i="91"/>
  <c r="AU45" i="91"/>
  <c r="AQ64" i="91"/>
  <c r="AU64" i="91"/>
  <c r="AY64" i="91"/>
  <c r="AO65" i="91"/>
  <c r="AS65" i="91"/>
  <c r="AW65" i="91"/>
  <c r="BA65" i="91"/>
  <c r="AQ66" i="91"/>
  <c r="AU66" i="91"/>
  <c r="AY66" i="91"/>
  <c r="AO67" i="91"/>
  <c r="AW67" i="91"/>
  <c r="BA67" i="91"/>
  <c r="AV19" i="91"/>
  <c r="AQ41" i="91"/>
  <c r="AX63" i="91"/>
  <c r="AP44" i="91"/>
  <c r="AX44" i="91"/>
  <c r="AZ41" i="91"/>
  <c r="BF7" i="91"/>
  <c r="BF8" i="91"/>
  <c r="AO20" i="91"/>
  <c r="AS20" i="91"/>
  <c r="AW20" i="91"/>
  <c r="BA20" i="91"/>
  <c r="AQ21" i="91"/>
  <c r="AU21" i="91"/>
  <c r="AY21" i="91"/>
  <c r="AO22" i="91"/>
  <c r="AS22" i="91"/>
  <c r="AW22" i="91"/>
  <c r="BA22" i="91"/>
  <c r="AQ23" i="91"/>
  <c r="AY23" i="91"/>
  <c r="AO42" i="91"/>
  <c r="AS42" i="91"/>
  <c r="AW42" i="91"/>
  <c r="BA42" i="91"/>
  <c r="AQ43" i="91"/>
  <c r="AU43" i="91"/>
  <c r="AY43" i="91"/>
  <c r="AS44" i="91"/>
  <c r="BA44" i="91"/>
  <c r="AV45" i="91"/>
  <c r="AR64" i="91"/>
  <c r="AV64" i="91"/>
  <c r="AZ64" i="91"/>
  <c r="AP65" i="91"/>
  <c r="AT65" i="91"/>
  <c r="AX65" i="91"/>
  <c r="AR66" i="91"/>
  <c r="AV66" i="91"/>
  <c r="AZ66" i="91"/>
  <c r="AP67" i="91"/>
  <c r="AT67" i="91"/>
  <c r="P60" i="93"/>
  <c r="L59" i="93"/>
  <c r="L47" i="93"/>
  <c r="L57" i="93"/>
  <c r="L52" i="93"/>
  <c r="L51" i="93"/>
  <c r="L54" i="93"/>
  <c r="L53" i="93"/>
  <c r="L36" i="93"/>
  <c r="L29" i="93"/>
  <c r="L31" i="93"/>
  <c r="L32" i="93"/>
  <c r="L28" i="93"/>
  <c r="L39" i="93"/>
  <c r="M40" i="93"/>
  <c r="L34" i="93"/>
  <c r="L33" i="93"/>
  <c r="L37" i="93"/>
  <c r="L30" i="93"/>
  <c r="Q27" i="93"/>
  <c r="F33" i="93"/>
  <c r="K7" i="93"/>
  <c r="L16" i="93"/>
  <c r="K9" i="93"/>
  <c r="K15" i="93"/>
  <c r="Q13" i="93"/>
  <c r="M20" i="93"/>
  <c r="K19" i="93"/>
  <c r="K12" i="93"/>
  <c r="L13" i="93"/>
  <c r="L14" i="93"/>
  <c r="L10" i="93"/>
  <c r="L11" i="93"/>
  <c r="L12" i="93"/>
  <c r="L8" i="93"/>
  <c r="K10" i="93"/>
  <c r="K16" i="93"/>
  <c r="K14" i="93"/>
  <c r="L19" i="93"/>
  <c r="K8" i="93"/>
  <c r="O20" i="93"/>
  <c r="K18" i="93"/>
  <c r="K17" i="93"/>
  <c r="Q10" i="93"/>
  <c r="K11" i="93"/>
  <c r="L7" i="93"/>
  <c r="AT23" i="92"/>
  <c r="AX23" i="92"/>
  <c r="AR42" i="92"/>
  <c r="AV42" i="92"/>
  <c r="AO22" i="92"/>
  <c r="AR23" i="92"/>
  <c r="AV23" i="92"/>
  <c r="AZ23" i="92"/>
  <c r="AX20" i="92"/>
  <c r="AQ20" i="92"/>
  <c r="AU20" i="92"/>
  <c r="AY20" i="92"/>
  <c r="AO21" i="92"/>
  <c r="AS21" i="92"/>
  <c r="AW21" i="92"/>
  <c r="BA21" i="92"/>
  <c r="AQ22" i="92"/>
  <c r="AU22" i="92"/>
  <c r="AY22" i="92"/>
  <c r="AO23" i="92"/>
  <c r="AR45" i="92"/>
  <c r="AV45" i="92"/>
  <c r="AZ45" i="92"/>
  <c r="AP64" i="92"/>
  <c r="AT64" i="92"/>
  <c r="AX64" i="92"/>
  <c r="AO65" i="92"/>
  <c r="AS65" i="92"/>
  <c r="AW65" i="92"/>
  <c r="BA65" i="92"/>
  <c r="BA67" i="92"/>
  <c r="BF30" i="92"/>
  <c r="AR20" i="92"/>
  <c r="AV20" i="92"/>
  <c r="AZ20" i="92"/>
  <c r="AP23" i="92"/>
  <c r="BA44" i="92"/>
  <c r="AQ44" i="92"/>
  <c r="AU44" i="92"/>
  <c r="AY44" i="92"/>
  <c r="AO45" i="92"/>
  <c r="AS45" i="92"/>
  <c r="AW45" i="92"/>
  <c r="BA45" i="92"/>
  <c r="AQ64" i="92"/>
  <c r="AU64" i="92"/>
  <c r="AY64" i="92"/>
  <c r="AP65" i="92"/>
  <c r="AT65" i="92"/>
  <c r="AX65" i="92"/>
  <c r="AO20" i="92"/>
  <c r="AS20" i="92"/>
  <c r="AW20" i="92"/>
  <c r="BA20" i="92"/>
  <c r="AP21" i="92"/>
  <c r="AT21" i="92"/>
  <c r="AX21" i="92"/>
  <c r="AR22" i="92"/>
  <c r="AV22" i="92"/>
  <c r="AZ22" i="92"/>
  <c r="AZ42" i="92"/>
  <c r="AS42" i="92"/>
  <c r="AW42" i="92"/>
  <c r="BA42" i="92"/>
  <c r="AQ43" i="92"/>
  <c r="AU43" i="92"/>
  <c r="AY43" i="92"/>
  <c r="AS44" i="92"/>
  <c r="AW44" i="92"/>
  <c r="AP45" i="92"/>
  <c r="AT45" i="92"/>
  <c r="AX45" i="92"/>
  <c r="AR64" i="92"/>
  <c r="AV64" i="92"/>
  <c r="AZ64" i="92"/>
  <c r="AQ65" i="92"/>
  <c r="AU65" i="92"/>
  <c r="AY65" i="92"/>
  <c r="AR66" i="92"/>
  <c r="AV66" i="92"/>
  <c r="AZ66" i="92"/>
  <c r="AW67" i="92"/>
  <c r="AP67" i="92"/>
  <c r="AT67" i="92"/>
  <c r="AX67" i="92"/>
  <c r="BF8" i="92"/>
  <c r="AQ23" i="92"/>
  <c r="AU23" i="92"/>
  <c r="AY23" i="92"/>
  <c r="AP20" i="92"/>
  <c r="AT20" i="92"/>
  <c r="AQ21" i="92"/>
  <c r="AU21" i="92"/>
  <c r="AY21" i="92"/>
  <c r="AS22" i="92"/>
  <c r="AW22" i="92"/>
  <c r="BA22" i="92"/>
  <c r="BF29" i="92"/>
  <c r="AP42" i="92"/>
  <c r="AT42" i="92"/>
  <c r="AX42" i="92"/>
  <c r="BD42" i="92"/>
  <c r="AR43" i="92"/>
  <c r="AV43" i="92"/>
  <c r="AZ43" i="92"/>
  <c r="AP44" i="92"/>
  <c r="AT44" i="92"/>
  <c r="AX44" i="92"/>
  <c r="AQ45" i="92"/>
  <c r="AU45" i="92"/>
  <c r="AY45" i="92"/>
  <c r="AO64" i="92"/>
  <c r="AS64" i="92"/>
  <c r="AW64" i="92"/>
  <c r="BA64" i="92"/>
  <c r="AR65" i="92"/>
  <c r="AV65" i="92"/>
  <c r="AZ65" i="92"/>
  <c r="BE65" i="92"/>
  <c r="AO66" i="92"/>
  <c r="AS66" i="92"/>
  <c r="AW66" i="92"/>
  <c r="BA66" i="92"/>
  <c r="AQ67" i="92"/>
  <c r="AU67" i="92"/>
  <c r="AY67" i="92"/>
  <c r="P71" i="70"/>
  <c r="AM45" i="92"/>
  <c r="BF63" i="92"/>
  <c r="BE41" i="92"/>
  <c r="BF41" i="92" s="1"/>
  <c r="BD44" i="92"/>
  <c r="BD45" i="92"/>
  <c r="BD43" i="92"/>
  <c r="AM19" i="92"/>
  <c r="BF7" i="92"/>
  <c r="S19" i="92"/>
  <c r="BF29" i="91"/>
  <c r="BF41" i="91"/>
  <c r="AM67" i="91"/>
  <c r="AM66" i="91"/>
  <c r="BF51" i="91"/>
  <c r="P70" i="70"/>
  <c r="G20" i="93"/>
  <c r="F15" i="93"/>
  <c r="F11" i="93"/>
  <c r="F14" i="93"/>
  <c r="F17" i="93"/>
  <c r="F18" i="93"/>
  <c r="F16" i="93"/>
  <c r="F12" i="93"/>
  <c r="F8" i="93"/>
  <c r="F9" i="93"/>
  <c r="F19" i="93"/>
  <c r="F27" i="93"/>
  <c r="G60" i="93"/>
  <c r="F55" i="93"/>
  <c r="F51" i="93"/>
  <c r="F58" i="93"/>
  <c r="F56" i="93"/>
  <c r="F52" i="93"/>
  <c r="F54" i="93"/>
  <c r="F57" i="93"/>
  <c r="F49" i="93"/>
  <c r="F59" i="93"/>
  <c r="F48" i="93"/>
  <c r="F10" i="93"/>
  <c r="P40" i="93"/>
  <c r="E20" i="93"/>
  <c r="F47" i="93"/>
  <c r="F53" i="93"/>
  <c r="P20" i="93"/>
  <c r="G40" i="93"/>
  <c r="F35" i="93"/>
  <c r="F31" i="93"/>
  <c r="F36" i="93"/>
  <c r="F40" i="93"/>
  <c r="F34" i="93"/>
  <c r="F32" i="93"/>
  <c r="F38" i="93"/>
  <c r="F37" i="93"/>
  <c r="F28" i="93"/>
  <c r="F39" i="93"/>
  <c r="F29" i="93"/>
  <c r="F7" i="93"/>
  <c r="F50" i="93"/>
  <c r="F13" i="93"/>
  <c r="AW63" i="91"/>
  <c r="AW41" i="91"/>
  <c r="AW19" i="91"/>
  <c r="AQ19" i="91"/>
  <c r="AY19" i="91"/>
  <c r="AM26" i="92"/>
  <c r="BF26" i="92" s="1"/>
  <c r="BE43" i="92"/>
  <c r="BE44" i="92"/>
  <c r="A41" i="92"/>
  <c r="BF19" i="92"/>
  <c r="BF23" i="92"/>
  <c r="AM20" i="91"/>
  <c r="AM41" i="91"/>
  <c r="AM42" i="91"/>
  <c r="BF63" i="91"/>
  <c r="AM22" i="91"/>
  <c r="AM23" i="91"/>
  <c r="BF66" i="92" l="1"/>
  <c r="BF67" i="92"/>
  <c r="BF45" i="92"/>
  <c r="BF44" i="92"/>
  <c r="BF21" i="92"/>
  <c r="BF22" i="92"/>
  <c r="BF43" i="92"/>
  <c r="BF65" i="92"/>
  <c r="E60" i="93"/>
  <c r="K40" i="93"/>
  <c r="Q40" i="93"/>
  <c r="BF20" i="92"/>
  <c r="BF42" i="92"/>
  <c r="K60" i="93"/>
  <c r="Q60" i="93"/>
  <c r="L60" i="93"/>
  <c r="K20" i="93"/>
  <c r="BF19" i="91"/>
  <c r="F60" i="93"/>
  <c r="L40" i="93"/>
  <c r="L20" i="93"/>
  <c r="Q20" i="93"/>
  <c r="F20" i="93"/>
  <c r="BE64" i="92"/>
  <c r="BF64" i="92" s="1"/>
  <c r="R21" i="87" l="1"/>
  <c r="R32" i="87"/>
  <c r="D50" i="2"/>
  <c r="C50" i="2"/>
  <c r="Y32" i="87"/>
  <c r="X32" i="87"/>
  <c r="Y31" i="87"/>
  <c r="Y29" i="87"/>
  <c r="Y26" i="87"/>
  <c r="X26" i="87"/>
  <c r="Y23" i="87"/>
  <c r="X23" i="87"/>
  <c r="Y21" i="87"/>
  <c r="X21" i="87"/>
  <c r="Y20" i="87"/>
  <c r="Y18" i="87"/>
  <c r="Y15" i="87"/>
  <c r="X15" i="87"/>
  <c r="Y12" i="87"/>
  <c r="X12" i="87"/>
  <c r="Y10" i="87"/>
  <c r="X10" i="87"/>
  <c r="Y9" i="87"/>
  <c r="R33" i="87" l="1"/>
  <c r="S33" i="87"/>
  <c r="R22" i="87"/>
  <c r="S22" i="87"/>
  <c r="Y33" i="87"/>
  <c r="Y22" i="87"/>
  <c r="Y11" i="87"/>
  <c r="J79" i="70"/>
  <c r="K79" i="70"/>
  <c r="J80" i="70"/>
  <c r="K80" i="70"/>
  <c r="J81" i="70"/>
  <c r="K81" i="70"/>
  <c r="J82" i="70"/>
  <c r="K82" i="70"/>
  <c r="J83" i="70"/>
  <c r="K83" i="70"/>
  <c r="J84" i="70"/>
  <c r="K84" i="70"/>
  <c r="J85" i="70"/>
  <c r="K85" i="70"/>
  <c r="J86" i="70"/>
  <c r="K86" i="70"/>
  <c r="J87" i="70"/>
  <c r="K87" i="70"/>
  <c r="J88" i="70"/>
  <c r="K88" i="70"/>
  <c r="J89" i="70"/>
  <c r="K89" i="70"/>
  <c r="J90" i="70"/>
  <c r="K90" i="70"/>
  <c r="D79" i="70"/>
  <c r="E79" i="70"/>
  <c r="D80" i="70"/>
  <c r="E80" i="70"/>
  <c r="D81" i="70"/>
  <c r="E81" i="70"/>
  <c r="D82" i="70"/>
  <c r="E82" i="70"/>
  <c r="D83" i="70"/>
  <c r="E83" i="70"/>
  <c r="D84" i="70"/>
  <c r="E84" i="70"/>
  <c r="D85" i="70"/>
  <c r="E85" i="70"/>
  <c r="D86" i="70"/>
  <c r="E86" i="70"/>
  <c r="D87" i="70"/>
  <c r="E87" i="70"/>
  <c r="D88" i="70"/>
  <c r="E88" i="70"/>
  <c r="D89" i="70"/>
  <c r="E89" i="70"/>
  <c r="D90" i="70"/>
  <c r="E90" i="70"/>
  <c r="D91" i="70"/>
  <c r="E91" i="70"/>
  <c r="K56" i="70"/>
  <c r="D56" i="70"/>
  <c r="E56" i="70"/>
  <c r="D57" i="70"/>
  <c r="E57" i="70"/>
  <c r="B61" i="70"/>
  <c r="C61" i="70"/>
  <c r="N48" i="70"/>
  <c r="O48" i="70"/>
  <c r="N49" i="70"/>
  <c r="O49" i="70"/>
  <c r="N50" i="70"/>
  <c r="O50" i="70"/>
  <c r="N51" i="70"/>
  <c r="O51" i="70"/>
  <c r="K48" i="70"/>
  <c r="L48" i="70"/>
  <c r="K49" i="70"/>
  <c r="L49" i="70"/>
  <c r="K50" i="70"/>
  <c r="L50" i="70"/>
  <c r="K51" i="70"/>
  <c r="K52" i="70"/>
  <c r="D48" i="70"/>
  <c r="E48" i="70"/>
  <c r="F48" i="70"/>
  <c r="D49" i="70"/>
  <c r="E49" i="70"/>
  <c r="F49" i="70"/>
  <c r="D50" i="70"/>
  <c r="E50" i="70"/>
  <c r="F50" i="70"/>
  <c r="D51" i="70"/>
  <c r="E51" i="70"/>
  <c r="F51" i="70"/>
  <c r="D52" i="70"/>
  <c r="E52" i="70"/>
  <c r="F52" i="70"/>
  <c r="C95" i="86"/>
  <c r="B95" i="86"/>
  <c r="F61" i="70" l="1"/>
  <c r="E95" i="86"/>
  <c r="F95" i="86"/>
  <c r="P48" i="70"/>
  <c r="P50" i="70"/>
  <c r="P49" i="70"/>
  <c r="P51" i="70"/>
  <c r="J7" i="70"/>
  <c r="J8" i="70"/>
  <c r="J9" i="70"/>
  <c r="J10" i="70"/>
  <c r="J11" i="70"/>
  <c r="J12" i="70"/>
  <c r="J13" i="70"/>
  <c r="J14" i="70"/>
  <c r="J15" i="70"/>
  <c r="J16" i="70"/>
  <c r="J17" i="70"/>
  <c r="J18" i="70"/>
  <c r="J19" i="70"/>
  <c r="J20" i="70"/>
  <c r="J21" i="70"/>
  <c r="J22" i="70"/>
  <c r="J23" i="70"/>
  <c r="J24" i="70"/>
  <c r="J25" i="70"/>
  <c r="J26" i="70"/>
  <c r="J27" i="70"/>
  <c r="J28" i="70"/>
  <c r="J29" i="70"/>
  <c r="J30" i="70"/>
  <c r="J31" i="70"/>
  <c r="D53" i="2" l="1"/>
  <c r="C53" i="2"/>
  <c r="C7" i="2" l="1"/>
  <c r="D7" i="2"/>
  <c r="C10" i="2"/>
  <c r="D10" i="2"/>
  <c r="B61" i="3"/>
  <c r="C61" i="3"/>
  <c r="H32" i="70"/>
  <c r="I32" i="70"/>
  <c r="B32" i="66"/>
  <c r="C32" i="66"/>
  <c r="F32" i="70" l="1"/>
  <c r="J62" i="3"/>
  <c r="L30" i="66"/>
  <c r="N30" i="66"/>
  <c r="O30" i="66"/>
  <c r="F88" i="86"/>
  <c r="L88" i="86"/>
  <c r="N88" i="86"/>
  <c r="O88" i="86"/>
  <c r="N91" i="68"/>
  <c r="O91" i="68"/>
  <c r="N92" i="68"/>
  <c r="O92" i="68"/>
  <c r="N93" i="68"/>
  <c r="O93" i="68"/>
  <c r="N94" i="68"/>
  <c r="O94" i="68"/>
  <c r="L92" i="68"/>
  <c r="L93" i="68"/>
  <c r="L94" i="68"/>
  <c r="F93" i="68"/>
  <c r="F94" i="68"/>
  <c r="N52" i="66"/>
  <c r="O52" i="66"/>
  <c r="L52" i="66"/>
  <c r="F52" i="66"/>
  <c r="N56" i="68"/>
  <c r="O56" i="68"/>
  <c r="L56" i="68"/>
  <c r="F56" i="68"/>
  <c r="N51" i="66"/>
  <c r="O51" i="66"/>
  <c r="L51" i="66"/>
  <c r="F51" i="66"/>
  <c r="N57" i="86"/>
  <c r="O57" i="86"/>
  <c r="L57" i="86"/>
  <c r="F57" i="86"/>
  <c r="N56" i="3"/>
  <c r="O56" i="3"/>
  <c r="L56" i="3"/>
  <c r="F56" i="3"/>
  <c r="P91" i="68" l="1"/>
  <c r="P56" i="68"/>
  <c r="P92" i="68"/>
  <c r="P30" i="66"/>
  <c r="P52" i="66"/>
  <c r="P88" i="86"/>
  <c r="P94" i="68"/>
  <c r="P93" i="68"/>
  <c r="P51" i="66"/>
  <c r="P57" i="86"/>
  <c r="P56" i="3"/>
  <c r="Q5" i="2"/>
  <c r="M5" i="2"/>
  <c r="W34" i="87"/>
  <c r="V34" i="87"/>
  <c r="F34" i="87"/>
  <c r="E34" i="87"/>
  <c r="D34" i="87"/>
  <c r="C34" i="87"/>
  <c r="B34" i="87"/>
  <c r="W32" i="87"/>
  <c r="V32" i="87"/>
  <c r="P32" i="87"/>
  <c r="Q33" i="87" s="1"/>
  <c r="O32" i="87"/>
  <c r="N32" i="87"/>
  <c r="M32" i="87"/>
  <c r="L32" i="87"/>
  <c r="K32" i="87"/>
  <c r="J32" i="87"/>
  <c r="I32" i="87"/>
  <c r="H32" i="87"/>
  <c r="G32" i="87"/>
  <c r="F32" i="87"/>
  <c r="E32" i="87"/>
  <c r="D32" i="87"/>
  <c r="C32" i="87"/>
  <c r="B32" i="87"/>
  <c r="W31" i="87"/>
  <c r="P31" i="87"/>
  <c r="O31" i="87"/>
  <c r="N31" i="87"/>
  <c r="M31" i="87"/>
  <c r="L31" i="87"/>
  <c r="K31" i="87"/>
  <c r="J31" i="87"/>
  <c r="I31" i="87"/>
  <c r="H31" i="87"/>
  <c r="G31" i="87"/>
  <c r="F31" i="87"/>
  <c r="E31" i="87"/>
  <c r="D31" i="87"/>
  <c r="C31" i="87"/>
  <c r="W29" i="87"/>
  <c r="P29" i="87"/>
  <c r="O29" i="87"/>
  <c r="N29" i="87"/>
  <c r="M29" i="87"/>
  <c r="L29" i="87"/>
  <c r="K29" i="87"/>
  <c r="J29" i="87"/>
  <c r="I29" i="87"/>
  <c r="H29" i="87"/>
  <c r="G29" i="87"/>
  <c r="F29" i="87"/>
  <c r="E29" i="87"/>
  <c r="D29" i="87"/>
  <c r="C29" i="87"/>
  <c r="W26" i="87"/>
  <c r="V26" i="87"/>
  <c r="U26" i="87"/>
  <c r="W23" i="87"/>
  <c r="V23" i="87"/>
  <c r="F23" i="87"/>
  <c r="E23" i="87"/>
  <c r="D23" i="87"/>
  <c r="C23" i="87"/>
  <c r="B23" i="87"/>
  <c r="W21" i="87"/>
  <c r="V21" i="87"/>
  <c r="P21" i="87"/>
  <c r="O21" i="87"/>
  <c r="N21" i="87"/>
  <c r="M21" i="87"/>
  <c r="L21" i="87"/>
  <c r="K21" i="87"/>
  <c r="J21" i="87"/>
  <c r="G21" i="87"/>
  <c r="F21" i="87"/>
  <c r="E21" i="87"/>
  <c r="D21" i="87"/>
  <c r="C21" i="87"/>
  <c r="B21" i="87"/>
  <c r="P20" i="87"/>
  <c r="O20" i="87"/>
  <c r="N20" i="87"/>
  <c r="M20" i="87"/>
  <c r="L20" i="87"/>
  <c r="K20" i="87"/>
  <c r="J20" i="87"/>
  <c r="I20" i="87"/>
  <c r="H20" i="87"/>
  <c r="G20" i="87"/>
  <c r="F20" i="87"/>
  <c r="E20" i="87"/>
  <c r="D20" i="87"/>
  <c r="C20" i="87"/>
  <c r="AL19" i="87"/>
  <c r="AL18" i="87"/>
  <c r="P18" i="87"/>
  <c r="O18" i="87"/>
  <c r="N18" i="87"/>
  <c r="M18" i="87"/>
  <c r="L18" i="87"/>
  <c r="K18" i="87"/>
  <c r="J18" i="87"/>
  <c r="I18" i="87"/>
  <c r="H18" i="87"/>
  <c r="G18" i="87"/>
  <c r="F18" i="87"/>
  <c r="E18" i="87"/>
  <c r="D18" i="87"/>
  <c r="C18" i="87"/>
  <c r="AL17" i="87"/>
  <c r="AL16" i="87"/>
  <c r="AL15" i="87"/>
  <c r="W15" i="87"/>
  <c r="V15" i="87"/>
  <c r="U15" i="87"/>
  <c r="AL14" i="87"/>
  <c r="V14" i="87"/>
  <c r="V25" i="87" s="1"/>
  <c r="AL13" i="87"/>
  <c r="AL12" i="87"/>
  <c r="W12" i="87"/>
  <c r="V12" i="87"/>
  <c r="F12" i="87"/>
  <c r="E12" i="87"/>
  <c r="D12" i="87"/>
  <c r="C12" i="87"/>
  <c r="B12" i="87"/>
  <c r="AL11" i="87"/>
  <c r="AL10" i="87"/>
  <c r="W10" i="87"/>
  <c r="V10" i="87"/>
  <c r="P10" i="87"/>
  <c r="O10" i="87"/>
  <c r="N10" i="87"/>
  <c r="M10" i="87"/>
  <c r="L10" i="87"/>
  <c r="K10" i="87"/>
  <c r="I10" i="87"/>
  <c r="H10" i="87"/>
  <c r="G10" i="87"/>
  <c r="F10" i="87"/>
  <c r="E10" i="87"/>
  <c r="D10" i="87"/>
  <c r="C10" i="87"/>
  <c r="B10" i="87"/>
  <c r="AL9" i="87"/>
  <c r="W9" i="87"/>
  <c r="P9" i="87"/>
  <c r="O9" i="87"/>
  <c r="N9" i="87"/>
  <c r="M9" i="87"/>
  <c r="L9" i="87"/>
  <c r="K9" i="87"/>
  <c r="J9" i="87"/>
  <c r="I9" i="87"/>
  <c r="H9" i="87"/>
  <c r="G9" i="87"/>
  <c r="F9" i="87"/>
  <c r="E9" i="87"/>
  <c r="D9" i="87"/>
  <c r="C9" i="87"/>
  <c r="AL8" i="87"/>
  <c r="P7" i="87"/>
  <c r="O7" i="87"/>
  <c r="N7" i="87"/>
  <c r="M7" i="87"/>
  <c r="L7" i="87"/>
  <c r="I7" i="87"/>
  <c r="H7" i="87"/>
  <c r="G7" i="87"/>
  <c r="F7" i="87"/>
  <c r="E7" i="87"/>
  <c r="D7" i="87"/>
  <c r="C7" i="87"/>
  <c r="J6" i="87"/>
  <c r="K7" i="87" s="1"/>
  <c r="Q22" i="87" l="1"/>
  <c r="Q11" i="87"/>
  <c r="E33" i="87"/>
  <c r="M33" i="87"/>
  <c r="P11" i="87"/>
  <c r="G33" i="87"/>
  <c r="O33" i="87"/>
  <c r="D11" i="87"/>
  <c r="J22" i="87"/>
  <c r="K22" i="87"/>
  <c r="C11" i="87"/>
  <c r="L11" i="87"/>
  <c r="H33" i="87"/>
  <c r="P33" i="87"/>
  <c r="O11" i="87"/>
  <c r="D22" i="87"/>
  <c r="L22" i="87"/>
  <c r="C33" i="87"/>
  <c r="K33" i="87"/>
  <c r="C22" i="87"/>
  <c r="H11" i="87"/>
  <c r="F22" i="87"/>
  <c r="N22" i="87"/>
  <c r="H22" i="87"/>
  <c r="J33" i="87"/>
  <c r="W33" i="87"/>
  <c r="E11" i="87"/>
  <c r="M11" i="87"/>
  <c r="I33" i="87"/>
  <c r="F11" i="87"/>
  <c r="N11" i="87"/>
  <c r="G11" i="87"/>
  <c r="I22" i="87"/>
  <c r="F33" i="87"/>
  <c r="N33" i="87"/>
  <c r="I11" i="87"/>
  <c r="J10" i="87"/>
  <c r="J11" i="87" s="1"/>
  <c r="E22" i="87"/>
  <c r="M22" i="87"/>
  <c r="P22" i="87"/>
  <c r="W22" i="87"/>
  <c r="W11" i="87"/>
  <c r="D33" i="87"/>
  <c r="L33" i="87"/>
  <c r="G22" i="87"/>
  <c r="O22" i="87"/>
  <c r="J7" i="87"/>
  <c r="K11" i="87" l="1"/>
  <c r="N49" i="66"/>
  <c r="O49" i="66"/>
  <c r="N50" i="66"/>
  <c r="O50" i="66"/>
  <c r="L49" i="66"/>
  <c r="L50" i="66"/>
  <c r="F49" i="66"/>
  <c r="F50" i="66"/>
  <c r="N54" i="86"/>
  <c r="O54" i="86"/>
  <c r="L54" i="86"/>
  <c r="L55" i="86"/>
  <c r="L56" i="86"/>
  <c r="F54" i="86"/>
  <c r="F55" i="86"/>
  <c r="N83" i="68"/>
  <c r="O83" i="68"/>
  <c r="N56" i="86"/>
  <c r="O56" i="86"/>
  <c r="F56" i="86"/>
  <c r="N82" i="68"/>
  <c r="O82" i="68"/>
  <c r="L82" i="68"/>
  <c r="F82" i="68"/>
  <c r="N58" i="68"/>
  <c r="O58" i="68"/>
  <c r="N59" i="68"/>
  <c r="O59" i="68"/>
  <c r="L58" i="68"/>
  <c r="F58" i="68"/>
  <c r="I32" i="66"/>
  <c r="H32" i="66"/>
  <c r="N52" i="86"/>
  <c r="O52" i="86"/>
  <c r="N53" i="86"/>
  <c r="O53" i="86"/>
  <c r="L52" i="86"/>
  <c r="L53" i="86"/>
  <c r="F52" i="86"/>
  <c r="F53" i="86"/>
  <c r="B61" i="68"/>
  <c r="C61" i="68"/>
  <c r="L79" i="68"/>
  <c r="N79" i="68"/>
  <c r="O79" i="68"/>
  <c r="L80" i="68"/>
  <c r="N80" i="68"/>
  <c r="O80" i="68"/>
  <c r="F79" i="68"/>
  <c r="L48" i="66"/>
  <c r="N48" i="66"/>
  <c r="O48" i="66"/>
  <c r="F48" i="66"/>
  <c r="L57" i="3"/>
  <c r="N57" i="3"/>
  <c r="O57" i="3"/>
  <c r="L58" i="3"/>
  <c r="N58" i="3"/>
  <c r="O58" i="3"/>
  <c r="F57" i="3"/>
  <c r="N54" i="66"/>
  <c r="O54" i="66"/>
  <c r="L54" i="66"/>
  <c r="F54" i="66"/>
  <c r="N59" i="86"/>
  <c r="O59" i="86"/>
  <c r="L59" i="86"/>
  <c r="F59" i="86"/>
  <c r="P54" i="86" l="1"/>
  <c r="P50" i="66"/>
  <c r="P49" i="66"/>
  <c r="P56" i="86"/>
  <c r="P83" i="68"/>
  <c r="P82" i="68"/>
  <c r="P59" i="68"/>
  <c r="P48" i="66"/>
  <c r="P52" i="86"/>
  <c r="P58" i="68"/>
  <c r="P53" i="86"/>
  <c r="P79" i="68"/>
  <c r="P58" i="3"/>
  <c r="P80" i="68"/>
  <c r="P59" i="86"/>
  <c r="P57" i="3"/>
  <c r="P54" i="66"/>
  <c r="N77" i="68" l="1"/>
  <c r="O77" i="68"/>
  <c r="N78" i="68"/>
  <c r="O78" i="68"/>
  <c r="L77" i="68"/>
  <c r="L78" i="68"/>
  <c r="F77" i="68"/>
  <c r="N27" i="68"/>
  <c r="O27" i="68"/>
  <c r="L27" i="68"/>
  <c r="F27" i="68"/>
  <c r="N87" i="86"/>
  <c r="O87" i="86"/>
  <c r="L87" i="86"/>
  <c r="F87" i="86"/>
  <c r="N58" i="86"/>
  <c r="O58" i="86"/>
  <c r="L58" i="86"/>
  <c r="F58" i="86"/>
  <c r="N93" i="3"/>
  <c r="O93" i="3"/>
  <c r="N94" i="3"/>
  <c r="O94" i="3"/>
  <c r="L93" i="3"/>
  <c r="F93" i="3"/>
  <c r="N55" i="3"/>
  <c r="O55" i="3"/>
  <c r="L55" i="3"/>
  <c r="F55" i="3"/>
  <c r="P27" i="68" l="1"/>
  <c r="P55" i="3"/>
  <c r="P94" i="3"/>
  <c r="P58" i="86"/>
  <c r="P77" i="68"/>
  <c r="P78" i="68"/>
  <c r="P87" i="86"/>
  <c r="P93" i="3"/>
  <c r="N70" i="66"/>
  <c r="O70" i="66"/>
  <c r="N71" i="66"/>
  <c r="O71" i="66"/>
  <c r="L70" i="66"/>
  <c r="L71" i="66"/>
  <c r="F70" i="66"/>
  <c r="N31" i="66"/>
  <c r="O31" i="66"/>
  <c r="L31" i="66"/>
  <c r="F31" i="66"/>
  <c r="B61" i="86"/>
  <c r="C61" i="86"/>
  <c r="F54" i="3"/>
  <c r="N54" i="3"/>
  <c r="O54" i="3"/>
  <c r="L54" i="3"/>
  <c r="F81" i="68"/>
  <c r="N68" i="66"/>
  <c r="O68" i="66"/>
  <c r="N69" i="66"/>
  <c r="O69" i="66"/>
  <c r="L68" i="66"/>
  <c r="L69" i="66"/>
  <c r="F68" i="66"/>
  <c r="F69" i="66"/>
  <c r="F71" i="66"/>
  <c r="N16" i="66"/>
  <c r="O16" i="66"/>
  <c r="N17" i="66"/>
  <c r="O17" i="66"/>
  <c r="N18" i="66"/>
  <c r="O18" i="66"/>
  <c r="L16" i="66"/>
  <c r="L17" i="66"/>
  <c r="L18" i="66"/>
  <c r="F16" i="66"/>
  <c r="N84" i="86"/>
  <c r="O84" i="86"/>
  <c r="N85" i="86"/>
  <c r="O85" i="86"/>
  <c r="L84" i="86"/>
  <c r="F52" i="3"/>
  <c r="N52" i="3"/>
  <c r="O52" i="3"/>
  <c r="L52" i="3"/>
  <c r="P31" i="66" l="1"/>
  <c r="P70" i="66"/>
  <c r="P71" i="66"/>
  <c r="P84" i="86"/>
  <c r="P54" i="3"/>
  <c r="P18" i="66"/>
  <c r="P85" i="86"/>
  <c r="P52" i="3"/>
  <c r="P69" i="66"/>
  <c r="P68" i="66"/>
  <c r="P16" i="66"/>
  <c r="P17" i="66"/>
  <c r="N81" i="68" l="1"/>
  <c r="O81" i="68"/>
  <c r="L81" i="68"/>
  <c r="D39" i="68"/>
  <c r="D40" i="68"/>
  <c r="D41" i="68"/>
  <c r="D42" i="68"/>
  <c r="D43" i="68"/>
  <c r="D44" i="68"/>
  <c r="D45" i="68"/>
  <c r="D46" i="68"/>
  <c r="D47" i="68"/>
  <c r="D48" i="68"/>
  <c r="D49" i="68"/>
  <c r="D50" i="68"/>
  <c r="D51" i="68"/>
  <c r="D52" i="68"/>
  <c r="D53" i="68"/>
  <c r="D54" i="68"/>
  <c r="D55" i="68"/>
  <c r="D56" i="68"/>
  <c r="D57" i="68"/>
  <c r="D58" i="68"/>
  <c r="D59" i="68"/>
  <c r="D60" i="68"/>
  <c r="L59" i="68"/>
  <c r="L60" i="68"/>
  <c r="N57" i="68"/>
  <c r="O57" i="68"/>
  <c r="N60" i="68"/>
  <c r="O60" i="68"/>
  <c r="F59" i="68"/>
  <c r="N65" i="66"/>
  <c r="O65" i="66"/>
  <c r="N67" i="66"/>
  <c r="O67" i="66"/>
  <c r="L65" i="66"/>
  <c r="L67" i="66"/>
  <c r="N62" i="66"/>
  <c r="O62" i="66"/>
  <c r="L62" i="66"/>
  <c r="F66" i="66"/>
  <c r="F67" i="66"/>
  <c r="F62" i="66"/>
  <c r="N9" i="66"/>
  <c r="O9" i="66"/>
  <c r="N10" i="66"/>
  <c r="O10" i="66"/>
  <c r="N11" i="66"/>
  <c r="O11" i="66"/>
  <c r="N12" i="66"/>
  <c r="O12" i="66"/>
  <c r="N13" i="66"/>
  <c r="O13" i="66"/>
  <c r="N14" i="66"/>
  <c r="O14" i="66"/>
  <c r="N15" i="66"/>
  <c r="O15" i="66"/>
  <c r="L8" i="66"/>
  <c r="L9" i="66"/>
  <c r="L10" i="66"/>
  <c r="L11" i="66"/>
  <c r="L12" i="66"/>
  <c r="L13" i="66"/>
  <c r="L14" i="66"/>
  <c r="L15" i="66"/>
  <c r="F9" i="66"/>
  <c r="F10" i="66"/>
  <c r="F11" i="66"/>
  <c r="F12" i="66"/>
  <c r="F13" i="66"/>
  <c r="F14" i="66"/>
  <c r="F15" i="66"/>
  <c r="F17" i="66"/>
  <c r="F18" i="66"/>
  <c r="P65" i="66" l="1"/>
  <c r="P81" i="68"/>
  <c r="P67" i="66"/>
  <c r="P62" i="66"/>
  <c r="P15" i="66"/>
  <c r="P12" i="66"/>
  <c r="P13" i="66"/>
  <c r="P14" i="66"/>
  <c r="P10" i="66"/>
  <c r="P9" i="66"/>
  <c r="P11" i="66"/>
  <c r="P60" i="68"/>
  <c r="P57" i="68"/>
  <c r="J47" i="2" l="1"/>
  <c r="I47" i="2"/>
  <c r="D47" i="2"/>
  <c r="C47" i="2"/>
  <c r="J27" i="2"/>
  <c r="I27" i="2"/>
  <c r="D27" i="2"/>
  <c r="C27" i="2"/>
  <c r="J7" i="2"/>
  <c r="I7" i="2"/>
  <c r="N70" i="86"/>
  <c r="O70" i="86"/>
  <c r="F70" i="86"/>
  <c r="L70" i="86"/>
  <c r="G7" i="2" l="1"/>
  <c r="P70" i="86"/>
  <c r="O47" i="2"/>
  <c r="G27" i="2"/>
  <c r="M47" i="2"/>
  <c r="P47" i="2"/>
  <c r="G47" i="2"/>
  <c r="P27" i="2"/>
  <c r="M27" i="2"/>
  <c r="O27" i="2"/>
  <c r="M7" i="2"/>
  <c r="P7" i="2"/>
  <c r="O7" i="2"/>
  <c r="O96" i="86"/>
  <c r="N96" i="86"/>
  <c r="L96" i="86"/>
  <c r="I95" i="86"/>
  <c r="H95" i="86"/>
  <c r="D95" i="86"/>
  <c r="K94" i="86"/>
  <c r="J94" i="86"/>
  <c r="D94" i="86"/>
  <c r="K93" i="86"/>
  <c r="J93" i="86"/>
  <c r="D93" i="86"/>
  <c r="K92" i="86"/>
  <c r="J92" i="86"/>
  <c r="D92" i="86"/>
  <c r="K91" i="86"/>
  <c r="J91" i="86"/>
  <c r="D91" i="86"/>
  <c r="K90" i="86"/>
  <c r="J90" i="86"/>
  <c r="D90" i="86"/>
  <c r="K89" i="86"/>
  <c r="J89" i="86"/>
  <c r="E89" i="86"/>
  <c r="D89" i="86"/>
  <c r="K88" i="86"/>
  <c r="J88" i="86"/>
  <c r="E88" i="86"/>
  <c r="D88" i="86"/>
  <c r="K87" i="86"/>
  <c r="J87" i="86"/>
  <c r="E87" i="86"/>
  <c r="D87" i="86"/>
  <c r="O86" i="86"/>
  <c r="N86" i="86"/>
  <c r="L86" i="86"/>
  <c r="K86" i="86"/>
  <c r="J86" i="86"/>
  <c r="F86" i="86"/>
  <c r="E86" i="86"/>
  <c r="D86" i="86"/>
  <c r="L85" i="86"/>
  <c r="K85" i="86"/>
  <c r="J85" i="86"/>
  <c r="F85" i="86"/>
  <c r="E85" i="86"/>
  <c r="D85" i="86"/>
  <c r="K84" i="86"/>
  <c r="J84" i="86"/>
  <c r="E84" i="86"/>
  <c r="D84" i="86"/>
  <c r="O83" i="86"/>
  <c r="N83" i="86"/>
  <c r="L83" i="86"/>
  <c r="K83" i="86"/>
  <c r="J83" i="86"/>
  <c r="E83" i="86"/>
  <c r="D83" i="86"/>
  <c r="K82" i="86"/>
  <c r="J82" i="86"/>
  <c r="E82" i="86"/>
  <c r="D82" i="86"/>
  <c r="K81" i="86"/>
  <c r="J81" i="86"/>
  <c r="E81" i="86"/>
  <c r="D81" i="86"/>
  <c r="O80" i="86"/>
  <c r="N80" i="86"/>
  <c r="L80" i="86"/>
  <c r="K80" i="86"/>
  <c r="J80" i="86"/>
  <c r="F80" i="86"/>
  <c r="E80" i="86"/>
  <c r="D80" i="86"/>
  <c r="O79" i="86"/>
  <c r="N79" i="86"/>
  <c r="L79" i="86"/>
  <c r="K79" i="86"/>
  <c r="J79" i="86"/>
  <c r="F79" i="86"/>
  <c r="E79" i="86"/>
  <c r="D79" i="86"/>
  <c r="O78" i="86"/>
  <c r="N78" i="86"/>
  <c r="L78" i="86"/>
  <c r="K78" i="86"/>
  <c r="J78" i="86"/>
  <c r="F78" i="86"/>
  <c r="E78" i="86"/>
  <c r="D78" i="86"/>
  <c r="O77" i="86"/>
  <c r="N77" i="86"/>
  <c r="L77" i="86"/>
  <c r="K77" i="86"/>
  <c r="J77" i="86"/>
  <c r="F77" i="86"/>
  <c r="E77" i="86"/>
  <c r="D77" i="86"/>
  <c r="O76" i="86"/>
  <c r="N76" i="86"/>
  <c r="L76" i="86"/>
  <c r="K76" i="86"/>
  <c r="J76" i="86"/>
  <c r="F76" i="86"/>
  <c r="E76" i="86"/>
  <c r="D76" i="86"/>
  <c r="O75" i="86"/>
  <c r="N75" i="86"/>
  <c r="L75" i="86"/>
  <c r="K75" i="86"/>
  <c r="J75" i="86"/>
  <c r="F75" i="86"/>
  <c r="E75" i="86"/>
  <c r="D75" i="86"/>
  <c r="O74" i="86"/>
  <c r="N74" i="86"/>
  <c r="L74" i="86"/>
  <c r="K74" i="86"/>
  <c r="J74" i="86"/>
  <c r="F74" i="86"/>
  <c r="E74" i="86"/>
  <c r="D74" i="86"/>
  <c r="O73" i="86"/>
  <c r="N73" i="86"/>
  <c r="L73" i="86"/>
  <c r="K73" i="86"/>
  <c r="J73" i="86"/>
  <c r="F73" i="86"/>
  <c r="E73" i="86"/>
  <c r="D73" i="86"/>
  <c r="O72" i="86"/>
  <c r="N72" i="86"/>
  <c r="L72" i="86"/>
  <c r="K72" i="86"/>
  <c r="J72" i="86"/>
  <c r="F72" i="86"/>
  <c r="E72" i="86"/>
  <c r="D72" i="86"/>
  <c r="O71" i="86"/>
  <c r="N71" i="86"/>
  <c r="L71" i="86"/>
  <c r="K71" i="86"/>
  <c r="J71" i="86"/>
  <c r="F71" i="86"/>
  <c r="E71" i="86"/>
  <c r="D71" i="86"/>
  <c r="K70" i="86"/>
  <c r="J70" i="86"/>
  <c r="E70" i="86"/>
  <c r="D70" i="86"/>
  <c r="O69" i="86"/>
  <c r="N69" i="86"/>
  <c r="L69" i="86"/>
  <c r="K69" i="86"/>
  <c r="J69" i="86"/>
  <c r="F69" i="86"/>
  <c r="E69" i="86"/>
  <c r="D69" i="86"/>
  <c r="O68" i="86"/>
  <c r="N68" i="86"/>
  <c r="L68" i="86"/>
  <c r="K68" i="86"/>
  <c r="J68" i="86"/>
  <c r="F68" i="86"/>
  <c r="E68" i="86"/>
  <c r="D68" i="86"/>
  <c r="C67" i="86"/>
  <c r="K67" i="86" s="1"/>
  <c r="B67" i="86"/>
  <c r="J67" i="86" s="1"/>
  <c r="F66" i="86"/>
  <c r="L66" i="86" s="1"/>
  <c r="P66" i="86" s="1"/>
  <c r="O62" i="86"/>
  <c r="N62" i="86"/>
  <c r="L62" i="86"/>
  <c r="K62" i="86"/>
  <c r="J62" i="86"/>
  <c r="F62" i="86"/>
  <c r="K61" i="86"/>
  <c r="J61" i="86"/>
  <c r="O60" i="86"/>
  <c r="N60" i="86"/>
  <c r="L60" i="86"/>
  <c r="K60" i="86"/>
  <c r="J60" i="86"/>
  <c r="F60" i="86"/>
  <c r="E60" i="86"/>
  <c r="D60" i="86"/>
  <c r="K59" i="86"/>
  <c r="J59" i="86"/>
  <c r="E59" i="86"/>
  <c r="D59" i="86"/>
  <c r="K58" i="86"/>
  <c r="J58" i="86"/>
  <c r="E58" i="86"/>
  <c r="D58" i="86"/>
  <c r="K57" i="86"/>
  <c r="J57" i="86"/>
  <c r="E57" i="86"/>
  <c r="D57" i="86"/>
  <c r="K56" i="86"/>
  <c r="J56" i="86"/>
  <c r="E56" i="86"/>
  <c r="D56" i="86"/>
  <c r="O55" i="86"/>
  <c r="N55" i="86"/>
  <c r="K55" i="86"/>
  <c r="J55" i="86"/>
  <c r="E55" i="86"/>
  <c r="D55" i="86"/>
  <c r="K54" i="86"/>
  <c r="J54" i="86"/>
  <c r="E54" i="86"/>
  <c r="D54" i="86"/>
  <c r="K53" i="86"/>
  <c r="J53" i="86"/>
  <c r="E53" i="86"/>
  <c r="D53" i="86"/>
  <c r="K52" i="86"/>
  <c r="J52" i="86"/>
  <c r="E52" i="86"/>
  <c r="D52" i="86"/>
  <c r="O51" i="86"/>
  <c r="N51" i="86"/>
  <c r="L51" i="86"/>
  <c r="K51" i="86"/>
  <c r="J51" i="86"/>
  <c r="F51" i="86"/>
  <c r="E51" i="86"/>
  <c r="D51" i="86"/>
  <c r="O50" i="86"/>
  <c r="N50" i="86"/>
  <c r="L50" i="86"/>
  <c r="K50" i="86"/>
  <c r="J50" i="86"/>
  <c r="F50" i="86"/>
  <c r="E50" i="86"/>
  <c r="D50" i="86"/>
  <c r="O49" i="86"/>
  <c r="N49" i="86"/>
  <c r="L49" i="86"/>
  <c r="K49" i="86"/>
  <c r="J49" i="86"/>
  <c r="F49" i="86"/>
  <c r="E49" i="86"/>
  <c r="D49" i="86"/>
  <c r="O48" i="86"/>
  <c r="N48" i="86"/>
  <c r="L48" i="86"/>
  <c r="K48" i="86"/>
  <c r="J48" i="86"/>
  <c r="F48" i="86"/>
  <c r="E48" i="86"/>
  <c r="D48" i="86"/>
  <c r="O47" i="86"/>
  <c r="N47" i="86"/>
  <c r="L47" i="86"/>
  <c r="K47" i="86"/>
  <c r="J47" i="86"/>
  <c r="F47" i="86"/>
  <c r="E47" i="86"/>
  <c r="D47" i="86"/>
  <c r="O46" i="86"/>
  <c r="N46" i="86"/>
  <c r="L46" i="86"/>
  <c r="K46" i="86"/>
  <c r="J46" i="86"/>
  <c r="F46" i="86"/>
  <c r="E46" i="86"/>
  <c r="D46" i="86"/>
  <c r="O45" i="86"/>
  <c r="N45" i="86"/>
  <c r="L45" i="86"/>
  <c r="K45" i="86"/>
  <c r="J45" i="86"/>
  <c r="F45" i="86"/>
  <c r="E45" i="86"/>
  <c r="D45" i="86"/>
  <c r="O44" i="86"/>
  <c r="N44" i="86"/>
  <c r="L44" i="86"/>
  <c r="K44" i="86"/>
  <c r="J44" i="86"/>
  <c r="F44" i="86"/>
  <c r="E44" i="86"/>
  <c r="D44" i="86"/>
  <c r="O43" i="86"/>
  <c r="N43" i="86"/>
  <c r="L43" i="86"/>
  <c r="K43" i="86"/>
  <c r="J43" i="86"/>
  <c r="F43" i="86"/>
  <c r="E43" i="86"/>
  <c r="D43" i="86"/>
  <c r="O42" i="86"/>
  <c r="N42" i="86"/>
  <c r="L42" i="86"/>
  <c r="K42" i="86"/>
  <c r="J42" i="86"/>
  <c r="F42" i="86"/>
  <c r="E42" i="86"/>
  <c r="D42" i="86"/>
  <c r="O41" i="86"/>
  <c r="N41" i="86"/>
  <c r="L41" i="86"/>
  <c r="K41" i="86"/>
  <c r="J41" i="86"/>
  <c r="F41" i="86"/>
  <c r="E41" i="86"/>
  <c r="D41" i="86"/>
  <c r="O40" i="86"/>
  <c r="N40" i="86"/>
  <c r="L40" i="86"/>
  <c r="K40" i="86"/>
  <c r="J40" i="86"/>
  <c r="F40" i="86"/>
  <c r="E40" i="86"/>
  <c r="D40" i="86"/>
  <c r="O39" i="86"/>
  <c r="N39" i="86"/>
  <c r="L39" i="86"/>
  <c r="K39" i="86"/>
  <c r="J39" i="86"/>
  <c r="F39" i="86"/>
  <c r="E39" i="86"/>
  <c r="D39" i="86"/>
  <c r="L38" i="86"/>
  <c r="L67" i="86" s="1"/>
  <c r="F38" i="86"/>
  <c r="F67" i="86" s="1"/>
  <c r="C38" i="86"/>
  <c r="O38" i="86" s="1"/>
  <c r="B38" i="86"/>
  <c r="N38" i="86" s="1"/>
  <c r="F37" i="86"/>
  <c r="P37" i="86" s="1"/>
  <c r="B37" i="86"/>
  <c r="B66" i="86" s="1"/>
  <c r="O33" i="86"/>
  <c r="N33" i="86"/>
  <c r="L33" i="86"/>
  <c r="F33" i="86"/>
  <c r="I32" i="86"/>
  <c r="H32" i="86"/>
  <c r="J32" i="86" s="1"/>
  <c r="E32" i="86"/>
  <c r="K31" i="86"/>
  <c r="J31" i="86"/>
  <c r="E31" i="86"/>
  <c r="D31" i="86"/>
  <c r="O30" i="86"/>
  <c r="N30" i="86"/>
  <c r="L30" i="86"/>
  <c r="K30" i="86"/>
  <c r="J30" i="86"/>
  <c r="F30" i="86"/>
  <c r="E30" i="86"/>
  <c r="D30" i="86"/>
  <c r="O29" i="86"/>
  <c r="N29" i="86"/>
  <c r="L29" i="86"/>
  <c r="K29" i="86"/>
  <c r="J29" i="86"/>
  <c r="F29" i="86"/>
  <c r="E29" i="86"/>
  <c r="D29" i="86"/>
  <c r="O28" i="86"/>
  <c r="N28" i="86"/>
  <c r="L28" i="86"/>
  <c r="K28" i="86"/>
  <c r="J28" i="86"/>
  <c r="F28" i="86"/>
  <c r="E28" i="86"/>
  <c r="D28" i="86"/>
  <c r="O27" i="86"/>
  <c r="N27" i="86"/>
  <c r="L27" i="86"/>
  <c r="K27" i="86"/>
  <c r="J27" i="86"/>
  <c r="F27" i="86"/>
  <c r="E27" i="86"/>
  <c r="D27" i="86"/>
  <c r="O26" i="86"/>
  <c r="N26" i="86"/>
  <c r="L26" i="86"/>
  <c r="K26" i="86"/>
  <c r="J26" i="86"/>
  <c r="F26" i="86"/>
  <c r="E26" i="86"/>
  <c r="D26" i="86"/>
  <c r="O25" i="86"/>
  <c r="N25" i="86"/>
  <c r="L25" i="86"/>
  <c r="K25" i="86"/>
  <c r="J25" i="86"/>
  <c r="F25" i="86"/>
  <c r="E25" i="86"/>
  <c r="D25" i="86"/>
  <c r="O24" i="86"/>
  <c r="N24" i="86"/>
  <c r="L24" i="86"/>
  <c r="K24" i="86"/>
  <c r="J24" i="86"/>
  <c r="F24" i="86"/>
  <c r="E24" i="86"/>
  <c r="D24" i="86"/>
  <c r="O23" i="86"/>
  <c r="N23" i="86"/>
  <c r="L23" i="86"/>
  <c r="K23" i="86"/>
  <c r="J23" i="86"/>
  <c r="F23" i="86"/>
  <c r="E23" i="86"/>
  <c r="D23" i="86"/>
  <c r="O22" i="86"/>
  <c r="N22" i="86"/>
  <c r="L22" i="86"/>
  <c r="K22" i="86"/>
  <c r="J22" i="86"/>
  <c r="F22" i="86"/>
  <c r="E22" i="86"/>
  <c r="D22" i="86"/>
  <c r="O21" i="86"/>
  <c r="N21" i="86"/>
  <c r="L21" i="86"/>
  <c r="K21" i="86"/>
  <c r="J21" i="86"/>
  <c r="F21" i="86"/>
  <c r="E21" i="86"/>
  <c r="D21" i="86"/>
  <c r="O20" i="86"/>
  <c r="N20" i="86"/>
  <c r="L20" i="86"/>
  <c r="K20" i="86"/>
  <c r="J20" i="86"/>
  <c r="F20" i="86"/>
  <c r="E20" i="86"/>
  <c r="D20" i="86"/>
  <c r="O19" i="86"/>
  <c r="N19" i="86"/>
  <c r="L19" i="86"/>
  <c r="K19" i="86"/>
  <c r="J19" i="86"/>
  <c r="F19" i="86"/>
  <c r="E19" i="86"/>
  <c r="D19" i="86"/>
  <c r="O18" i="86"/>
  <c r="N18" i="86"/>
  <c r="L18" i="86"/>
  <c r="K18" i="86"/>
  <c r="J18" i="86"/>
  <c r="F18" i="86"/>
  <c r="E18" i="86"/>
  <c r="D18" i="86"/>
  <c r="O17" i="86"/>
  <c r="N17" i="86"/>
  <c r="L17" i="86"/>
  <c r="K17" i="86"/>
  <c r="J17" i="86"/>
  <c r="F17" i="86"/>
  <c r="E17" i="86"/>
  <c r="D17" i="86"/>
  <c r="O16" i="86"/>
  <c r="N16" i="86"/>
  <c r="L16" i="86"/>
  <c r="K16" i="86"/>
  <c r="J16" i="86"/>
  <c r="F16" i="86"/>
  <c r="E16" i="86"/>
  <c r="D16" i="86"/>
  <c r="O15" i="86"/>
  <c r="N15" i="86"/>
  <c r="L15" i="86"/>
  <c r="K15" i="86"/>
  <c r="J15" i="86"/>
  <c r="F15" i="86"/>
  <c r="E15" i="86"/>
  <c r="D15" i="86"/>
  <c r="O14" i="86"/>
  <c r="N14" i="86"/>
  <c r="L14" i="86"/>
  <c r="K14" i="86"/>
  <c r="J14" i="86"/>
  <c r="F14" i="86"/>
  <c r="E14" i="86"/>
  <c r="D14" i="86"/>
  <c r="O13" i="86"/>
  <c r="N13" i="86"/>
  <c r="L13" i="86"/>
  <c r="K13" i="86"/>
  <c r="J13" i="86"/>
  <c r="F13" i="86"/>
  <c r="E13" i="86"/>
  <c r="D13" i="86"/>
  <c r="O12" i="86"/>
  <c r="N12" i="86"/>
  <c r="L12" i="86"/>
  <c r="K12" i="86"/>
  <c r="J12" i="86"/>
  <c r="F12" i="86"/>
  <c r="E12" i="86"/>
  <c r="D12" i="86"/>
  <c r="O11" i="86"/>
  <c r="N11" i="86"/>
  <c r="L11" i="86"/>
  <c r="K11" i="86"/>
  <c r="J11" i="86"/>
  <c r="F11" i="86"/>
  <c r="E11" i="86"/>
  <c r="D11" i="86"/>
  <c r="O10" i="86"/>
  <c r="N10" i="86"/>
  <c r="L10" i="86"/>
  <c r="K10" i="86"/>
  <c r="J10" i="86"/>
  <c r="F10" i="86"/>
  <c r="E10" i="86"/>
  <c r="D10" i="86"/>
  <c r="O9" i="86"/>
  <c r="N9" i="86"/>
  <c r="L9" i="86"/>
  <c r="K9" i="86"/>
  <c r="J9" i="86"/>
  <c r="F9" i="86"/>
  <c r="E9" i="86"/>
  <c r="D9" i="86"/>
  <c r="O8" i="86"/>
  <c r="N8" i="86"/>
  <c r="L8" i="86"/>
  <c r="K8" i="86"/>
  <c r="J8" i="86"/>
  <c r="F8" i="86"/>
  <c r="E8" i="86"/>
  <c r="D8" i="86"/>
  <c r="O7" i="86"/>
  <c r="N7" i="86"/>
  <c r="L7" i="86"/>
  <c r="K7" i="86"/>
  <c r="J7" i="86"/>
  <c r="F7" i="86"/>
  <c r="E7" i="86"/>
  <c r="D7" i="86"/>
  <c r="O6" i="86"/>
  <c r="N6" i="86"/>
  <c r="K6" i="86"/>
  <c r="J6" i="86"/>
  <c r="I6" i="86"/>
  <c r="H6" i="86"/>
  <c r="E6" i="86"/>
  <c r="D6" i="86"/>
  <c r="N5" i="86"/>
  <c r="L5" i="86"/>
  <c r="P5" i="86" s="1"/>
  <c r="J5" i="86"/>
  <c r="H5" i="86"/>
  <c r="D5" i="86"/>
  <c r="L18" i="85"/>
  <c r="K18" i="85"/>
  <c r="M18" i="85" s="1"/>
  <c r="F18" i="85"/>
  <c r="E18" i="85"/>
  <c r="G18" i="85" s="1"/>
  <c r="L17" i="85"/>
  <c r="N17" i="85" s="1"/>
  <c r="K17" i="85"/>
  <c r="M17" i="85" s="1"/>
  <c r="F17" i="85"/>
  <c r="H17" i="85" s="1"/>
  <c r="E17" i="85"/>
  <c r="L16" i="85"/>
  <c r="N16" i="85" s="1"/>
  <c r="K16" i="85"/>
  <c r="F16" i="85"/>
  <c r="E16" i="85"/>
  <c r="G16" i="85" s="1"/>
  <c r="R15" i="85"/>
  <c r="Q15" i="85"/>
  <c r="O15" i="85"/>
  <c r="I15" i="85"/>
  <c r="R14" i="85"/>
  <c r="Q14" i="85"/>
  <c r="O14" i="85"/>
  <c r="N14" i="85"/>
  <c r="M14" i="85"/>
  <c r="I14" i="85"/>
  <c r="H14" i="85"/>
  <c r="G14" i="85"/>
  <c r="R13" i="85"/>
  <c r="Q13" i="85"/>
  <c r="O13" i="85"/>
  <c r="N13" i="85"/>
  <c r="M13" i="85"/>
  <c r="I13" i="85"/>
  <c r="H13" i="85"/>
  <c r="G13" i="85"/>
  <c r="R12" i="85"/>
  <c r="Q12" i="85"/>
  <c r="O12" i="85"/>
  <c r="N12" i="85"/>
  <c r="M12" i="85"/>
  <c r="I12" i="85"/>
  <c r="H12" i="85"/>
  <c r="G12" i="85"/>
  <c r="R11" i="85"/>
  <c r="Q11" i="85"/>
  <c r="O11" i="85"/>
  <c r="N11" i="85"/>
  <c r="M11" i="85"/>
  <c r="I11" i="85"/>
  <c r="H11" i="85"/>
  <c r="G11" i="85"/>
  <c r="R10" i="85"/>
  <c r="Q10" i="85"/>
  <c r="O10" i="85"/>
  <c r="N10" i="85"/>
  <c r="M10" i="85"/>
  <c r="I10" i="85"/>
  <c r="H10" i="85"/>
  <c r="G10" i="85"/>
  <c r="R9" i="85"/>
  <c r="Q9" i="85"/>
  <c r="O9" i="85"/>
  <c r="N9" i="85"/>
  <c r="M9" i="85"/>
  <c r="I9" i="85"/>
  <c r="H9" i="85"/>
  <c r="G9" i="85"/>
  <c r="R8" i="85"/>
  <c r="Q8" i="85"/>
  <c r="O8" i="85"/>
  <c r="N8" i="85"/>
  <c r="M8" i="85"/>
  <c r="I8" i="85"/>
  <c r="H8" i="85"/>
  <c r="G8" i="85"/>
  <c r="R7" i="85"/>
  <c r="Q7" i="85"/>
  <c r="O7" i="85"/>
  <c r="N7" i="85"/>
  <c r="M7" i="85"/>
  <c r="I7" i="85"/>
  <c r="H7" i="85"/>
  <c r="G7" i="85"/>
  <c r="G15" i="85" s="1"/>
  <c r="R6" i="85"/>
  <c r="Q6" i="85"/>
  <c r="L6" i="85"/>
  <c r="K6" i="85"/>
  <c r="H6" i="85"/>
  <c r="N6" i="85" s="1"/>
  <c r="G6" i="85"/>
  <c r="M6" i="85" s="1"/>
  <c r="Q5" i="85"/>
  <c r="O5" i="85"/>
  <c r="S5" i="85" s="1"/>
  <c r="M5" i="85"/>
  <c r="K5" i="85"/>
  <c r="G5" i="85"/>
  <c r="E96" i="86" l="1"/>
  <c r="H15" i="85"/>
  <c r="N15" i="85"/>
  <c r="L37" i="86"/>
  <c r="H38" i="86"/>
  <c r="O18" i="85"/>
  <c r="Q47" i="2"/>
  <c r="L32" i="86"/>
  <c r="M15" i="85"/>
  <c r="Q27" i="2"/>
  <c r="I38" i="86"/>
  <c r="S15" i="85"/>
  <c r="O16" i="85"/>
  <c r="I16" i="85"/>
  <c r="S11" i="85"/>
  <c r="S13" i="85"/>
  <c r="Q7" i="2"/>
  <c r="P68" i="86"/>
  <c r="P77" i="86"/>
  <c r="P11" i="86"/>
  <c r="P96" i="86"/>
  <c r="P86" i="86"/>
  <c r="P78" i="86"/>
  <c r="P80" i="86"/>
  <c r="P69" i="86"/>
  <c r="P60" i="86"/>
  <c r="P47" i="86"/>
  <c r="F61" i="86"/>
  <c r="P40" i="86"/>
  <c r="P22" i="86"/>
  <c r="P14" i="86"/>
  <c r="P27" i="86"/>
  <c r="P12" i="86"/>
  <c r="P25" i="86"/>
  <c r="P23" i="86"/>
  <c r="P30" i="86"/>
  <c r="O32" i="86"/>
  <c r="P19" i="86"/>
  <c r="Q16" i="85"/>
  <c r="P72" i="86"/>
  <c r="P76" i="86"/>
  <c r="P73" i="86"/>
  <c r="P74" i="86"/>
  <c r="P75" i="86"/>
  <c r="P79" i="86"/>
  <c r="N95" i="86"/>
  <c r="P83" i="86"/>
  <c r="O95" i="86"/>
  <c r="P71" i="86"/>
  <c r="P62" i="86"/>
  <c r="P39" i="86"/>
  <c r="P41" i="86"/>
  <c r="P42" i="86"/>
  <c r="P43" i="86"/>
  <c r="P44" i="86"/>
  <c r="N61" i="86"/>
  <c r="P48" i="86"/>
  <c r="P55" i="86"/>
  <c r="P49" i="86"/>
  <c r="P50" i="86"/>
  <c r="P51" i="86"/>
  <c r="O61" i="86"/>
  <c r="P45" i="86"/>
  <c r="P46" i="86"/>
  <c r="P33" i="86"/>
  <c r="P20" i="86"/>
  <c r="P21" i="86"/>
  <c r="P17" i="86"/>
  <c r="J33" i="86"/>
  <c r="N32" i="86"/>
  <c r="P15" i="86"/>
  <c r="P8" i="86"/>
  <c r="P10" i="86"/>
  <c r="P28" i="86"/>
  <c r="P29" i="86"/>
  <c r="P7" i="86"/>
  <c r="P9" i="86"/>
  <c r="P13" i="86"/>
  <c r="P16" i="86"/>
  <c r="P18" i="86"/>
  <c r="E33" i="86"/>
  <c r="P24" i="86"/>
  <c r="P26" i="86"/>
  <c r="S8" i="85"/>
  <c r="S14" i="85"/>
  <c r="R18" i="85"/>
  <c r="S9" i="85"/>
  <c r="Q17" i="85"/>
  <c r="N18" i="85"/>
  <c r="S12" i="85"/>
  <c r="S10" i="85"/>
  <c r="Q18" i="85"/>
  <c r="I17" i="85"/>
  <c r="S7" i="85"/>
  <c r="N66" i="86"/>
  <c r="D66" i="86"/>
  <c r="J66" i="86"/>
  <c r="H66" i="86"/>
  <c r="D96" i="86"/>
  <c r="F32" i="86"/>
  <c r="N37" i="86"/>
  <c r="D67" i="86"/>
  <c r="N67" i="86"/>
  <c r="J95" i="86"/>
  <c r="J96" i="86" s="1"/>
  <c r="J38" i="86"/>
  <c r="L61" i="86"/>
  <c r="E67" i="86"/>
  <c r="O67" i="86"/>
  <c r="K95" i="86"/>
  <c r="K96" i="86" s="1"/>
  <c r="K38" i="86"/>
  <c r="D61" i="86"/>
  <c r="D62" i="86" s="1"/>
  <c r="L95" i="86"/>
  <c r="D37" i="86"/>
  <c r="E61" i="86"/>
  <c r="E62" i="86" s="1"/>
  <c r="H67" i="86"/>
  <c r="K32" i="86"/>
  <c r="K33" i="86" s="1"/>
  <c r="D38" i="86"/>
  <c r="I67" i="86"/>
  <c r="H37" i="86"/>
  <c r="E38" i="86"/>
  <c r="D32" i="86"/>
  <c r="D33" i="86" s="1"/>
  <c r="J37" i="86"/>
  <c r="O17" i="85"/>
  <c r="I18" i="85"/>
  <c r="M16" i="85"/>
  <c r="G17" i="85"/>
  <c r="H16" i="85"/>
  <c r="R17" i="85"/>
  <c r="R16" i="85"/>
  <c r="H18" i="85"/>
  <c r="S18" i="85" l="1"/>
  <c r="S16" i="85"/>
  <c r="S17" i="85"/>
  <c r="P95" i="86"/>
  <c r="P32" i="86"/>
  <c r="P61" i="86"/>
  <c r="F60" i="68" l="1"/>
  <c r="N46" i="66"/>
  <c r="O46" i="66"/>
  <c r="N47" i="66"/>
  <c r="O47" i="66"/>
  <c r="L46" i="66"/>
  <c r="L47" i="66"/>
  <c r="F46" i="66"/>
  <c r="F47" i="66"/>
  <c r="B55" i="66"/>
  <c r="C55" i="66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P5" i="68"/>
  <c r="L5" i="68"/>
  <c r="H55" i="66"/>
  <c r="I55" i="66"/>
  <c r="Q25" i="2"/>
  <c r="M25" i="2"/>
  <c r="G25" i="2"/>
  <c r="F83" i="66" l="1"/>
  <c r="N55" i="66"/>
  <c r="P47" i="66"/>
  <c r="O55" i="66"/>
  <c r="P46" i="66"/>
  <c r="B95" i="3"/>
  <c r="C95" i="3"/>
  <c r="P55" i="66" l="1"/>
  <c r="L5" i="70"/>
  <c r="P5" i="70" s="1"/>
  <c r="N4" i="69"/>
  <c r="R4" i="69" s="1"/>
  <c r="N4" i="67"/>
  <c r="R4" i="67" s="1"/>
  <c r="F37" i="66"/>
  <c r="L37" i="66" s="1"/>
  <c r="L5" i="66"/>
  <c r="P5" i="66" s="1"/>
  <c r="N4" i="65"/>
  <c r="R4" i="65" s="1"/>
  <c r="F37" i="3"/>
  <c r="L37" i="3" s="1"/>
  <c r="P37" i="3" s="1"/>
  <c r="L5" i="3"/>
  <c r="P5" i="3" s="1"/>
  <c r="O5" i="34"/>
  <c r="S5" i="34" s="1"/>
  <c r="G45" i="2"/>
  <c r="M45" i="2" s="1"/>
  <c r="F66" i="3" l="1"/>
  <c r="L66" i="3" s="1"/>
  <c r="P66" i="3" s="1"/>
  <c r="L37" i="70" l="1"/>
  <c r="L66" i="70" s="1"/>
  <c r="F37" i="70"/>
  <c r="F66" i="70" s="1"/>
  <c r="L37" i="68"/>
  <c r="L66" i="68" s="1"/>
  <c r="F37" i="68"/>
  <c r="F66" i="68" s="1"/>
  <c r="L60" i="66"/>
  <c r="F60" i="66"/>
  <c r="L38" i="3"/>
  <c r="F38" i="3"/>
  <c r="F67" i="3" s="1"/>
  <c r="N42" i="66" l="1"/>
  <c r="O42" i="66"/>
  <c r="N43" i="66"/>
  <c r="O43" i="66"/>
  <c r="N44" i="66"/>
  <c r="O44" i="66"/>
  <c r="N45" i="66"/>
  <c r="O45" i="66"/>
  <c r="L42" i="66"/>
  <c r="L43" i="66"/>
  <c r="L44" i="66"/>
  <c r="L45" i="66"/>
  <c r="F42" i="66"/>
  <c r="F43" i="66"/>
  <c r="F44" i="66"/>
  <c r="P43" i="66" l="1"/>
  <c r="P45" i="66"/>
  <c r="P44" i="66"/>
  <c r="P42" i="66"/>
  <c r="D62" i="66" l="1"/>
  <c r="D63" i="66"/>
  <c r="D64" i="66"/>
  <c r="D65" i="66"/>
  <c r="D66" i="66"/>
  <c r="D67" i="66"/>
  <c r="D68" i="66"/>
  <c r="D69" i="66"/>
  <c r="D70" i="66"/>
  <c r="D71" i="66"/>
  <c r="D72" i="66"/>
  <c r="D73" i="66"/>
  <c r="D74" i="66"/>
  <c r="D75" i="66"/>
  <c r="D76" i="66"/>
  <c r="D77" i="66"/>
  <c r="D78" i="66"/>
  <c r="D79" i="66"/>
  <c r="D80" i="66"/>
  <c r="D81" i="66"/>
  <c r="D82" i="66"/>
  <c r="F45" i="66"/>
  <c r="L89" i="3"/>
  <c r="N89" i="3"/>
  <c r="O89" i="3"/>
  <c r="L90" i="3"/>
  <c r="N90" i="3"/>
  <c r="O90" i="3"/>
  <c r="L91" i="3"/>
  <c r="N91" i="3"/>
  <c r="O91" i="3"/>
  <c r="L92" i="3"/>
  <c r="N92" i="3"/>
  <c r="O92" i="3"/>
  <c r="L94" i="3"/>
  <c r="F89" i="3"/>
  <c r="F90" i="3"/>
  <c r="F91" i="3"/>
  <c r="F92" i="3"/>
  <c r="F94" i="3"/>
  <c r="P92" i="3" l="1"/>
  <c r="P90" i="3"/>
  <c r="P89" i="3"/>
  <c r="P91" i="3"/>
  <c r="I61" i="3" l="1"/>
  <c r="H61" i="3" l="1"/>
  <c r="D68" i="70" l="1"/>
  <c r="D69" i="70"/>
  <c r="D70" i="70"/>
  <c r="D71" i="70"/>
  <c r="D72" i="70"/>
  <c r="D73" i="70"/>
  <c r="D74" i="70"/>
  <c r="D75" i="70"/>
  <c r="D76" i="70"/>
  <c r="D77" i="70"/>
  <c r="D78" i="70"/>
  <c r="D92" i="70"/>
  <c r="D93" i="70"/>
  <c r="N87" i="3"/>
  <c r="O87" i="3"/>
  <c r="N88" i="3"/>
  <c r="O88" i="3"/>
  <c r="L87" i="3"/>
  <c r="L88" i="3"/>
  <c r="F87" i="3"/>
  <c r="F88" i="3"/>
  <c r="F61" i="68" l="1"/>
  <c r="P87" i="3"/>
  <c r="N61" i="68"/>
  <c r="O61" i="68"/>
  <c r="P88" i="3"/>
  <c r="L61" i="68"/>
  <c r="T19" i="71"/>
  <c r="E19" i="71"/>
  <c r="T18" i="71"/>
  <c r="E18" i="71"/>
  <c r="T17" i="71"/>
  <c r="E17" i="71"/>
  <c r="N14" i="34"/>
  <c r="M14" i="34"/>
  <c r="N13" i="34"/>
  <c r="M13" i="34"/>
  <c r="N10" i="34"/>
  <c r="M10" i="34"/>
  <c r="N9" i="34"/>
  <c r="M9" i="34"/>
  <c r="N8" i="34"/>
  <c r="M8" i="34"/>
  <c r="H14" i="34"/>
  <c r="G14" i="34"/>
  <c r="H13" i="34"/>
  <c r="G13" i="34"/>
  <c r="H12" i="34"/>
  <c r="G12" i="34"/>
  <c r="H10" i="34"/>
  <c r="H9" i="34"/>
  <c r="H8" i="34"/>
  <c r="G10" i="34"/>
  <c r="G9" i="34"/>
  <c r="G8" i="34"/>
  <c r="L16" i="34"/>
  <c r="N16" i="34" s="1"/>
  <c r="L17" i="34"/>
  <c r="N17" i="34" s="1"/>
  <c r="L18" i="34"/>
  <c r="N18" i="34" s="1"/>
  <c r="K18" i="34"/>
  <c r="M18" i="34" s="1"/>
  <c r="K17" i="34"/>
  <c r="M17" i="34" s="1"/>
  <c r="K16" i="34"/>
  <c r="M16" i="34" s="1"/>
  <c r="F18" i="34"/>
  <c r="H18" i="34" s="1"/>
  <c r="E18" i="34"/>
  <c r="G18" i="34" s="1"/>
  <c r="E17" i="34"/>
  <c r="G17" i="34" s="1"/>
  <c r="E16" i="34"/>
  <c r="G16" i="34" s="1"/>
  <c r="L19" i="71" l="1"/>
  <c r="E57" i="71"/>
  <c r="L57" i="71" s="1"/>
  <c r="L18" i="71"/>
  <c r="E56" i="71"/>
  <c r="L56" i="71" s="1"/>
  <c r="L17" i="71"/>
  <c r="E55" i="71"/>
  <c r="L55" i="71" s="1"/>
  <c r="S17" i="71"/>
  <c r="S18" i="71"/>
  <c r="S19" i="71"/>
  <c r="P61" i="68"/>
  <c r="C67" i="3"/>
  <c r="B67" i="3"/>
  <c r="C38" i="3"/>
  <c r="K38" i="3" s="1"/>
  <c r="B38" i="3"/>
  <c r="J38" i="3" s="1"/>
  <c r="I13" i="34" l="1"/>
  <c r="I14" i="34"/>
  <c r="I9" i="34"/>
  <c r="I10" i="34"/>
  <c r="Q6" i="65" l="1"/>
  <c r="I95" i="68"/>
  <c r="H95" i="68"/>
  <c r="J39" i="66" l="1"/>
  <c r="J40" i="66"/>
  <c r="J41" i="66"/>
  <c r="J42" i="66"/>
  <c r="J43" i="66"/>
  <c r="J44" i="66"/>
  <c r="J45" i="66"/>
  <c r="J46" i="66"/>
  <c r="J47" i="66"/>
  <c r="J48" i="66"/>
  <c r="J49" i="66"/>
  <c r="J50" i="66"/>
  <c r="J51" i="66"/>
  <c r="J52" i="66"/>
  <c r="J53" i="66"/>
  <c r="J54" i="66"/>
  <c r="B66" i="70" l="1"/>
  <c r="K94" i="68" l="1"/>
  <c r="D39" i="66"/>
  <c r="E39" i="66"/>
  <c r="D40" i="66"/>
  <c r="E40" i="66"/>
  <c r="D41" i="66"/>
  <c r="E41" i="66"/>
  <c r="D42" i="66"/>
  <c r="E42" i="66"/>
  <c r="D43" i="66"/>
  <c r="E43" i="66"/>
  <c r="D44" i="66"/>
  <c r="E44" i="66"/>
  <c r="D45" i="66"/>
  <c r="E45" i="66"/>
  <c r="D46" i="66"/>
  <c r="E46" i="66"/>
  <c r="D47" i="66"/>
  <c r="E47" i="66"/>
  <c r="D48" i="66"/>
  <c r="E48" i="66"/>
  <c r="D49" i="66"/>
  <c r="E49" i="66"/>
  <c r="D50" i="66"/>
  <c r="E50" i="66"/>
  <c r="D51" i="66"/>
  <c r="E51" i="66"/>
  <c r="D52" i="66"/>
  <c r="E52" i="66"/>
  <c r="D53" i="66"/>
  <c r="E53" i="66"/>
  <c r="D54" i="66"/>
  <c r="E54" i="66"/>
  <c r="D7" i="66" l="1"/>
  <c r="D8" i="66"/>
  <c r="D9" i="66"/>
  <c r="D10" i="66"/>
  <c r="D11" i="66"/>
  <c r="D12" i="66"/>
  <c r="D13" i="66"/>
  <c r="D14" i="66"/>
  <c r="D15" i="66"/>
  <c r="D16" i="66"/>
  <c r="D17" i="66"/>
  <c r="D18" i="66"/>
  <c r="D19" i="66"/>
  <c r="D20" i="66"/>
  <c r="D21" i="66"/>
  <c r="D22" i="66"/>
  <c r="D23" i="66"/>
  <c r="D24" i="66"/>
  <c r="D25" i="66"/>
  <c r="D26" i="66"/>
  <c r="D27" i="66"/>
  <c r="D28" i="66"/>
  <c r="D29" i="66"/>
  <c r="D30" i="66"/>
  <c r="D31" i="66"/>
  <c r="O95" i="70" l="1"/>
  <c r="N95" i="70"/>
  <c r="L95" i="70"/>
  <c r="K95" i="70"/>
  <c r="J95" i="70"/>
  <c r="F95" i="70"/>
  <c r="K93" i="70"/>
  <c r="J93" i="70"/>
  <c r="E93" i="70"/>
  <c r="K92" i="70"/>
  <c r="J92" i="70"/>
  <c r="E92" i="70"/>
  <c r="K91" i="70"/>
  <c r="J91" i="70"/>
  <c r="K78" i="70"/>
  <c r="J78" i="70"/>
  <c r="E78" i="70"/>
  <c r="K77" i="70"/>
  <c r="J77" i="70"/>
  <c r="E77" i="70"/>
  <c r="K76" i="70"/>
  <c r="J76" i="70"/>
  <c r="E76" i="70"/>
  <c r="K75" i="70"/>
  <c r="J75" i="70"/>
  <c r="E75" i="70"/>
  <c r="K74" i="70"/>
  <c r="J74" i="70"/>
  <c r="E74" i="70"/>
  <c r="K73" i="70"/>
  <c r="J73" i="70"/>
  <c r="E73" i="70"/>
  <c r="K72" i="70"/>
  <c r="J72" i="70"/>
  <c r="E72" i="70"/>
  <c r="K71" i="70"/>
  <c r="J71" i="70"/>
  <c r="E71" i="70"/>
  <c r="K70" i="70"/>
  <c r="J70" i="70"/>
  <c r="E70" i="70"/>
  <c r="O69" i="70"/>
  <c r="N69" i="70"/>
  <c r="L69" i="70"/>
  <c r="K69" i="70"/>
  <c r="J69" i="70"/>
  <c r="F69" i="70"/>
  <c r="E69" i="70"/>
  <c r="O68" i="70"/>
  <c r="N68" i="70"/>
  <c r="L68" i="70"/>
  <c r="K68" i="70"/>
  <c r="J68" i="70"/>
  <c r="F68" i="70"/>
  <c r="E68" i="70"/>
  <c r="N66" i="70"/>
  <c r="J66" i="70"/>
  <c r="H66" i="70"/>
  <c r="D66" i="70"/>
  <c r="O62" i="70"/>
  <c r="N62" i="70"/>
  <c r="L62" i="70"/>
  <c r="F62" i="70"/>
  <c r="I61" i="70"/>
  <c r="H61" i="70"/>
  <c r="K60" i="70"/>
  <c r="E60" i="70"/>
  <c r="D60" i="70"/>
  <c r="K59" i="70"/>
  <c r="E59" i="70"/>
  <c r="D59" i="70"/>
  <c r="K58" i="70"/>
  <c r="E58" i="70"/>
  <c r="D58" i="70"/>
  <c r="K57" i="70"/>
  <c r="K55" i="70"/>
  <c r="E55" i="70"/>
  <c r="D55" i="70"/>
  <c r="K54" i="70"/>
  <c r="E54" i="70"/>
  <c r="D54" i="70"/>
  <c r="K53" i="70"/>
  <c r="E53" i="70"/>
  <c r="D53" i="70"/>
  <c r="O52" i="70"/>
  <c r="N52" i="70"/>
  <c r="O47" i="70"/>
  <c r="N47" i="70"/>
  <c r="L47" i="70"/>
  <c r="K47" i="70"/>
  <c r="F47" i="70"/>
  <c r="E47" i="70"/>
  <c r="D47" i="70"/>
  <c r="O46" i="70"/>
  <c r="N46" i="70"/>
  <c r="L46" i="70"/>
  <c r="K46" i="70"/>
  <c r="F46" i="70"/>
  <c r="E46" i="70"/>
  <c r="D46" i="70"/>
  <c r="O45" i="70"/>
  <c r="N45" i="70"/>
  <c r="L45" i="70"/>
  <c r="K45" i="70"/>
  <c r="F45" i="70"/>
  <c r="E45" i="70"/>
  <c r="D45" i="70"/>
  <c r="O44" i="70"/>
  <c r="N44" i="70"/>
  <c r="L44" i="70"/>
  <c r="K44" i="70"/>
  <c r="F44" i="70"/>
  <c r="E44" i="70"/>
  <c r="D44" i="70"/>
  <c r="O43" i="70"/>
  <c r="N43" i="70"/>
  <c r="L43" i="70"/>
  <c r="K43" i="70"/>
  <c r="F43" i="70"/>
  <c r="E43" i="70"/>
  <c r="D43" i="70"/>
  <c r="O42" i="70"/>
  <c r="N42" i="70"/>
  <c r="L42" i="70"/>
  <c r="K42" i="70"/>
  <c r="F42" i="70"/>
  <c r="E42" i="70"/>
  <c r="D42" i="70"/>
  <c r="O41" i="70"/>
  <c r="N41" i="70"/>
  <c r="L41" i="70"/>
  <c r="K41" i="70"/>
  <c r="F41" i="70"/>
  <c r="E41" i="70"/>
  <c r="D41" i="70"/>
  <c r="O40" i="70"/>
  <c r="N40" i="70"/>
  <c r="L40" i="70"/>
  <c r="K40" i="70"/>
  <c r="F40" i="70"/>
  <c r="E40" i="70"/>
  <c r="D40" i="70"/>
  <c r="O39" i="70"/>
  <c r="N39" i="70"/>
  <c r="L39" i="70"/>
  <c r="K39" i="70"/>
  <c r="F39" i="70"/>
  <c r="E39" i="70"/>
  <c r="D39" i="70"/>
  <c r="P37" i="70"/>
  <c r="P66" i="70" s="1"/>
  <c r="N37" i="70"/>
  <c r="J37" i="70"/>
  <c r="H37" i="70"/>
  <c r="D37" i="70"/>
  <c r="B37" i="70"/>
  <c r="O33" i="70"/>
  <c r="N33" i="70"/>
  <c r="L33" i="70"/>
  <c r="F33" i="70"/>
  <c r="E32" i="70"/>
  <c r="K31" i="70"/>
  <c r="E31" i="70"/>
  <c r="D31" i="70"/>
  <c r="K30" i="70"/>
  <c r="E30" i="70"/>
  <c r="D30" i="70"/>
  <c r="K29" i="70"/>
  <c r="E29" i="70"/>
  <c r="D29" i="70"/>
  <c r="K28" i="70"/>
  <c r="E28" i="70"/>
  <c r="D28" i="70"/>
  <c r="K27" i="70"/>
  <c r="E27" i="70"/>
  <c r="D27" i="70"/>
  <c r="K26" i="70"/>
  <c r="E26" i="70"/>
  <c r="D26" i="70"/>
  <c r="K25" i="70"/>
  <c r="E25" i="70"/>
  <c r="D25" i="70"/>
  <c r="K24" i="70"/>
  <c r="E24" i="70"/>
  <c r="D24" i="70"/>
  <c r="K23" i="70"/>
  <c r="E23" i="70"/>
  <c r="D23" i="70"/>
  <c r="K22" i="70"/>
  <c r="E22" i="70"/>
  <c r="D22" i="70"/>
  <c r="K21" i="70"/>
  <c r="E21" i="70"/>
  <c r="D21" i="70"/>
  <c r="K20" i="70"/>
  <c r="E20" i="70"/>
  <c r="D20" i="70"/>
  <c r="K19" i="70"/>
  <c r="E19" i="70"/>
  <c r="D19" i="70"/>
  <c r="K18" i="70"/>
  <c r="E18" i="70"/>
  <c r="D18" i="70"/>
  <c r="K17" i="70"/>
  <c r="E17" i="70"/>
  <c r="D17" i="70"/>
  <c r="K16" i="70"/>
  <c r="E16" i="70"/>
  <c r="D16" i="70"/>
  <c r="K15" i="70"/>
  <c r="E15" i="70"/>
  <c r="D15" i="70"/>
  <c r="K14" i="70"/>
  <c r="E14" i="70"/>
  <c r="D14" i="70"/>
  <c r="K13" i="70"/>
  <c r="E13" i="70"/>
  <c r="D13" i="70"/>
  <c r="L12" i="70"/>
  <c r="K12" i="70"/>
  <c r="F12" i="70"/>
  <c r="E12" i="70"/>
  <c r="D12" i="70"/>
  <c r="O11" i="70"/>
  <c r="N11" i="70"/>
  <c r="L11" i="70"/>
  <c r="K11" i="70"/>
  <c r="F11" i="70"/>
  <c r="E11" i="70"/>
  <c r="D11" i="70"/>
  <c r="O10" i="70"/>
  <c r="N10" i="70"/>
  <c r="L10" i="70"/>
  <c r="K10" i="70"/>
  <c r="F10" i="70"/>
  <c r="E10" i="70"/>
  <c r="D10" i="70"/>
  <c r="O9" i="70"/>
  <c r="N9" i="70"/>
  <c r="L9" i="70"/>
  <c r="K9" i="70"/>
  <c r="F9" i="70"/>
  <c r="E9" i="70"/>
  <c r="D9" i="70"/>
  <c r="O8" i="70"/>
  <c r="N8" i="70"/>
  <c r="L8" i="70"/>
  <c r="K8" i="70"/>
  <c r="F8" i="70"/>
  <c r="E8" i="70"/>
  <c r="D8" i="70"/>
  <c r="O7" i="70"/>
  <c r="N7" i="70"/>
  <c r="L7" i="70"/>
  <c r="K7" i="70"/>
  <c r="F7" i="70"/>
  <c r="E7" i="70"/>
  <c r="D7" i="70"/>
  <c r="C6" i="70"/>
  <c r="B6" i="70"/>
  <c r="N5" i="70"/>
  <c r="J5" i="70"/>
  <c r="H5" i="70"/>
  <c r="D5" i="70"/>
  <c r="L6" i="69"/>
  <c r="G7" i="69"/>
  <c r="F6" i="69"/>
  <c r="Q7" i="69"/>
  <c r="P7" i="69"/>
  <c r="N7" i="69"/>
  <c r="L7" i="69"/>
  <c r="H7" i="69"/>
  <c r="F7" i="69"/>
  <c r="Q6" i="69"/>
  <c r="P6" i="69"/>
  <c r="N6" i="69"/>
  <c r="H6" i="69"/>
  <c r="Q5" i="69"/>
  <c r="P5" i="69"/>
  <c r="K5" i="69"/>
  <c r="J5" i="69"/>
  <c r="G5" i="69"/>
  <c r="M5" i="69" s="1"/>
  <c r="F5" i="69"/>
  <c r="L5" i="69" s="1"/>
  <c r="P4" i="69"/>
  <c r="L4" i="69"/>
  <c r="J4" i="69"/>
  <c r="F4" i="69"/>
  <c r="O96" i="68"/>
  <c r="N96" i="68"/>
  <c r="L96" i="68"/>
  <c r="K96" i="68"/>
  <c r="J96" i="68"/>
  <c r="F96" i="68"/>
  <c r="E95" i="68"/>
  <c r="D95" i="68"/>
  <c r="J94" i="68"/>
  <c r="E94" i="68"/>
  <c r="D94" i="68"/>
  <c r="K93" i="68"/>
  <c r="J93" i="68"/>
  <c r="E93" i="68"/>
  <c r="D93" i="68"/>
  <c r="K92" i="68"/>
  <c r="J92" i="68"/>
  <c r="E92" i="68"/>
  <c r="D92" i="68"/>
  <c r="K91" i="68"/>
  <c r="J91" i="68"/>
  <c r="E91" i="68"/>
  <c r="D91" i="68"/>
  <c r="K90" i="68"/>
  <c r="J90" i="68"/>
  <c r="E90" i="68"/>
  <c r="D90" i="68"/>
  <c r="K89" i="68"/>
  <c r="J89" i="68"/>
  <c r="E89" i="68"/>
  <c r="D89" i="68"/>
  <c r="K88" i="68"/>
  <c r="J88" i="68"/>
  <c r="E88" i="68"/>
  <c r="D88" i="68"/>
  <c r="K87" i="68"/>
  <c r="J87" i="68"/>
  <c r="E87" i="68"/>
  <c r="D87" i="68"/>
  <c r="K86" i="68"/>
  <c r="J86" i="68"/>
  <c r="E86" i="68"/>
  <c r="D86" i="68"/>
  <c r="K85" i="68"/>
  <c r="J85" i="68"/>
  <c r="E85" i="68"/>
  <c r="D85" i="68"/>
  <c r="K84" i="68"/>
  <c r="J84" i="68"/>
  <c r="E84" i="68"/>
  <c r="D84" i="68"/>
  <c r="K83" i="68"/>
  <c r="J83" i="68"/>
  <c r="E83" i="68"/>
  <c r="D83" i="68"/>
  <c r="K82" i="68"/>
  <c r="J82" i="68"/>
  <c r="E82" i="68"/>
  <c r="D82" i="68"/>
  <c r="K81" i="68"/>
  <c r="J81" i="68"/>
  <c r="E81" i="68"/>
  <c r="D81" i="68"/>
  <c r="K80" i="68"/>
  <c r="J80" i="68"/>
  <c r="F80" i="68"/>
  <c r="E80" i="68"/>
  <c r="D80" i="68"/>
  <c r="K79" i="68"/>
  <c r="J79" i="68"/>
  <c r="E79" i="68"/>
  <c r="D79" i="68"/>
  <c r="K78" i="68"/>
  <c r="J78" i="68"/>
  <c r="F78" i="68"/>
  <c r="E78" i="68"/>
  <c r="D78" i="68"/>
  <c r="K77" i="68"/>
  <c r="J77" i="68"/>
  <c r="E77" i="68"/>
  <c r="D77" i="68"/>
  <c r="O76" i="68"/>
  <c r="N76" i="68"/>
  <c r="L76" i="68"/>
  <c r="K76" i="68"/>
  <c r="J76" i="68"/>
  <c r="F76" i="68"/>
  <c r="E76" i="68"/>
  <c r="D76" i="68"/>
  <c r="O75" i="68"/>
  <c r="N75" i="68"/>
  <c r="L75" i="68"/>
  <c r="K75" i="68"/>
  <c r="J75" i="68"/>
  <c r="F75" i="68"/>
  <c r="E75" i="68"/>
  <c r="D75" i="68"/>
  <c r="O74" i="68"/>
  <c r="N74" i="68"/>
  <c r="L74" i="68"/>
  <c r="K74" i="68"/>
  <c r="J74" i="68"/>
  <c r="F74" i="68"/>
  <c r="E74" i="68"/>
  <c r="D74" i="68"/>
  <c r="O73" i="68"/>
  <c r="N73" i="68"/>
  <c r="L73" i="68"/>
  <c r="K73" i="68"/>
  <c r="J73" i="68"/>
  <c r="F73" i="68"/>
  <c r="E73" i="68"/>
  <c r="D73" i="68"/>
  <c r="O72" i="68"/>
  <c r="N72" i="68"/>
  <c r="L72" i="68"/>
  <c r="K72" i="68"/>
  <c r="J72" i="68"/>
  <c r="F72" i="68"/>
  <c r="E72" i="68"/>
  <c r="D72" i="68"/>
  <c r="O71" i="68"/>
  <c r="N71" i="68"/>
  <c r="L71" i="68"/>
  <c r="K71" i="68"/>
  <c r="J71" i="68"/>
  <c r="F71" i="68"/>
  <c r="E71" i="68"/>
  <c r="D71" i="68"/>
  <c r="O70" i="68"/>
  <c r="N70" i="68"/>
  <c r="L70" i="68"/>
  <c r="K70" i="68"/>
  <c r="J70" i="68"/>
  <c r="F70" i="68"/>
  <c r="E70" i="68"/>
  <c r="D70" i="68"/>
  <c r="O69" i="68"/>
  <c r="N69" i="68"/>
  <c r="L69" i="68"/>
  <c r="K69" i="68"/>
  <c r="J69" i="68"/>
  <c r="F69" i="68"/>
  <c r="E69" i="68"/>
  <c r="D69" i="68"/>
  <c r="O68" i="68"/>
  <c r="N68" i="68"/>
  <c r="L68" i="68"/>
  <c r="K68" i="68"/>
  <c r="J68" i="68"/>
  <c r="F68" i="68"/>
  <c r="E68" i="68"/>
  <c r="D68" i="68"/>
  <c r="N66" i="68"/>
  <c r="J66" i="68"/>
  <c r="H66" i="68"/>
  <c r="D66" i="68"/>
  <c r="B66" i="68"/>
  <c r="O62" i="68"/>
  <c r="N62" i="68"/>
  <c r="L62" i="68"/>
  <c r="F62" i="68"/>
  <c r="K61" i="68"/>
  <c r="E61" i="68"/>
  <c r="K60" i="68"/>
  <c r="E60" i="68"/>
  <c r="K59" i="68"/>
  <c r="E59" i="68"/>
  <c r="K58" i="68"/>
  <c r="E58" i="68"/>
  <c r="L57" i="68"/>
  <c r="K57" i="68"/>
  <c r="F57" i="68"/>
  <c r="E57" i="68"/>
  <c r="K56" i="68"/>
  <c r="E56" i="68"/>
  <c r="O55" i="68"/>
  <c r="N55" i="68"/>
  <c r="L55" i="68"/>
  <c r="K55" i="68"/>
  <c r="F55" i="68"/>
  <c r="E55" i="68"/>
  <c r="O54" i="68"/>
  <c r="N54" i="68"/>
  <c r="L54" i="68"/>
  <c r="K54" i="68"/>
  <c r="F54" i="68"/>
  <c r="E54" i="68"/>
  <c r="O53" i="68"/>
  <c r="N53" i="68"/>
  <c r="L53" i="68"/>
  <c r="K53" i="68"/>
  <c r="F53" i="68"/>
  <c r="E53" i="68"/>
  <c r="O52" i="68"/>
  <c r="N52" i="68"/>
  <c r="L52" i="68"/>
  <c r="K52" i="68"/>
  <c r="F52" i="68"/>
  <c r="E52" i="68"/>
  <c r="O51" i="68"/>
  <c r="N51" i="68"/>
  <c r="L51" i="68"/>
  <c r="K51" i="68"/>
  <c r="F51" i="68"/>
  <c r="E51" i="68"/>
  <c r="O50" i="68"/>
  <c r="N50" i="68"/>
  <c r="L50" i="68"/>
  <c r="K50" i="68"/>
  <c r="F50" i="68"/>
  <c r="E50" i="68"/>
  <c r="O49" i="68"/>
  <c r="N49" i="68"/>
  <c r="L49" i="68"/>
  <c r="K49" i="68"/>
  <c r="F49" i="68"/>
  <c r="E49" i="68"/>
  <c r="O48" i="68"/>
  <c r="N48" i="68"/>
  <c r="L48" i="68"/>
  <c r="K48" i="68"/>
  <c r="F48" i="68"/>
  <c r="E48" i="68"/>
  <c r="O47" i="68"/>
  <c r="N47" i="68"/>
  <c r="L47" i="68"/>
  <c r="K47" i="68"/>
  <c r="F47" i="68"/>
  <c r="E47" i="68"/>
  <c r="O46" i="68"/>
  <c r="N46" i="68"/>
  <c r="L46" i="68"/>
  <c r="K46" i="68"/>
  <c r="F46" i="68"/>
  <c r="E46" i="68"/>
  <c r="O45" i="68"/>
  <c r="N45" i="68"/>
  <c r="L45" i="68"/>
  <c r="K45" i="68"/>
  <c r="F45" i="68"/>
  <c r="E45" i="68"/>
  <c r="O44" i="68"/>
  <c r="N44" i="68"/>
  <c r="L44" i="68"/>
  <c r="K44" i="68"/>
  <c r="F44" i="68"/>
  <c r="E44" i="68"/>
  <c r="O43" i="68"/>
  <c r="N43" i="68"/>
  <c r="L43" i="68"/>
  <c r="K43" i="68"/>
  <c r="F43" i="68"/>
  <c r="E43" i="68"/>
  <c r="O42" i="68"/>
  <c r="N42" i="68"/>
  <c r="L42" i="68"/>
  <c r="K42" i="68"/>
  <c r="F42" i="68"/>
  <c r="E42" i="68"/>
  <c r="O41" i="68"/>
  <c r="N41" i="68"/>
  <c r="L41" i="68"/>
  <c r="K41" i="68"/>
  <c r="F41" i="68"/>
  <c r="E41" i="68"/>
  <c r="O40" i="68"/>
  <c r="N40" i="68"/>
  <c r="L40" i="68"/>
  <c r="K40" i="68"/>
  <c r="F40" i="68"/>
  <c r="E40" i="68"/>
  <c r="O39" i="68"/>
  <c r="N39" i="68"/>
  <c r="L39" i="68"/>
  <c r="K39" i="68"/>
  <c r="F39" i="68"/>
  <c r="E39" i="68"/>
  <c r="P37" i="68"/>
  <c r="P66" i="68" s="1"/>
  <c r="N37" i="68"/>
  <c r="J37" i="68"/>
  <c r="H37" i="68"/>
  <c r="D37" i="68"/>
  <c r="B37" i="68"/>
  <c r="O33" i="68"/>
  <c r="N33" i="68"/>
  <c r="L33" i="68"/>
  <c r="F33" i="68"/>
  <c r="E32" i="68"/>
  <c r="D32" i="68"/>
  <c r="K31" i="68"/>
  <c r="J31" i="68"/>
  <c r="F31" i="68"/>
  <c r="E31" i="68"/>
  <c r="D31" i="68"/>
  <c r="K30" i="68"/>
  <c r="J30" i="68"/>
  <c r="E30" i="68"/>
  <c r="D30" i="68"/>
  <c r="O29" i="68"/>
  <c r="N29" i="68"/>
  <c r="L29" i="68"/>
  <c r="K29" i="68"/>
  <c r="J29" i="68"/>
  <c r="F29" i="68"/>
  <c r="E29" i="68"/>
  <c r="D29" i="68"/>
  <c r="O28" i="68"/>
  <c r="N28" i="68"/>
  <c r="L28" i="68"/>
  <c r="K28" i="68"/>
  <c r="J28" i="68"/>
  <c r="F28" i="68"/>
  <c r="E28" i="68"/>
  <c r="D28" i="68"/>
  <c r="K27" i="68"/>
  <c r="J27" i="68"/>
  <c r="E27" i="68"/>
  <c r="D27" i="68"/>
  <c r="O26" i="68"/>
  <c r="N26" i="68"/>
  <c r="L26" i="68"/>
  <c r="K26" i="68"/>
  <c r="J26" i="68"/>
  <c r="F26" i="68"/>
  <c r="E26" i="68"/>
  <c r="D26" i="68"/>
  <c r="O25" i="68"/>
  <c r="N25" i="68"/>
  <c r="L25" i="68"/>
  <c r="K25" i="68"/>
  <c r="J25" i="68"/>
  <c r="F25" i="68"/>
  <c r="E25" i="68"/>
  <c r="D25" i="68"/>
  <c r="O24" i="68"/>
  <c r="N24" i="68"/>
  <c r="L24" i="68"/>
  <c r="K24" i="68"/>
  <c r="J24" i="68"/>
  <c r="F24" i="68"/>
  <c r="E24" i="68"/>
  <c r="D24" i="68"/>
  <c r="O23" i="68"/>
  <c r="N23" i="68"/>
  <c r="L23" i="68"/>
  <c r="K23" i="68"/>
  <c r="J23" i="68"/>
  <c r="F23" i="68"/>
  <c r="E23" i="68"/>
  <c r="D23" i="68"/>
  <c r="O22" i="68"/>
  <c r="N22" i="68"/>
  <c r="L22" i="68"/>
  <c r="K22" i="68"/>
  <c r="J22" i="68"/>
  <c r="F22" i="68"/>
  <c r="E22" i="68"/>
  <c r="D22" i="68"/>
  <c r="O21" i="68"/>
  <c r="N21" i="68"/>
  <c r="L21" i="68"/>
  <c r="K21" i="68"/>
  <c r="J21" i="68"/>
  <c r="F21" i="68"/>
  <c r="E21" i="68"/>
  <c r="D21" i="68"/>
  <c r="O20" i="68"/>
  <c r="N20" i="68"/>
  <c r="L20" i="68"/>
  <c r="K20" i="68"/>
  <c r="J20" i="68"/>
  <c r="F20" i="68"/>
  <c r="E20" i="68"/>
  <c r="D20" i="68"/>
  <c r="O19" i="68"/>
  <c r="N19" i="68"/>
  <c r="L19" i="68"/>
  <c r="K19" i="68"/>
  <c r="J19" i="68"/>
  <c r="F19" i="68"/>
  <c r="E19" i="68"/>
  <c r="D19" i="68"/>
  <c r="O18" i="68"/>
  <c r="N18" i="68"/>
  <c r="L18" i="68"/>
  <c r="K18" i="68"/>
  <c r="J18" i="68"/>
  <c r="F18" i="68"/>
  <c r="E18" i="68"/>
  <c r="D18" i="68"/>
  <c r="O17" i="68"/>
  <c r="N17" i="68"/>
  <c r="L17" i="68"/>
  <c r="K17" i="68"/>
  <c r="J17" i="68"/>
  <c r="F17" i="68"/>
  <c r="E17" i="68"/>
  <c r="D17" i="68"/>
  <c r="O16" i="68"/>
  <c r="N16" i="68"/>
  <c r="L16" i="68"/>
  <c r="K16" i="68"/>
  <c r="J16" i="68"/>
  <c r="F16" i="68"/>
  <c r="E16" i="68"/>
  <c r="D16" i="68"/>
  <c r="O15" i="68"/>
  <c r="N15" i="68"/>
  <c r="L15" i="68"/>
  <c r="K15" i="68"/>
  <c r="J15" i="68"/>
  <c r="F15" i="68"/>
  <c r="E15" i="68"/>
  <c r="D15" i="68"/>
  <c r="O14" i="68"/>
  <c r="N14" i="68"/>
  <c r="L14" i="68"/>
  <c r="K14" i="68"/>
  <c r="J14" i="68"/>
  <c r="F14" i="68"/>
  <c r="E14" i="68"/>
  <c r="D14" i="68"/>
  <c r="O13" i="68"/>
  <c r="N13" i="68"/>
  <c r="L13" i="68"/>
  <c r="K13" i="68"/>
  <c r="J13" i="68"/>
  <c r="F13" i="68"/>
  <c r="E13" i="68"/>
  <c r="D13" i="68"/>
  <c r="O12" i="68"/>
  <c r="N12" i="68"/>
  <c r="L12" i="68"/>
  <c r="K12" i="68"/>
  <c r="J12" i="68"/>
  <c r="F12" i="68"/>
  <c r="E12" i="68"/>
  <c r="D12" i="68"/>
  <c r="O11" i="68"/>
  <c r="N11" i="68"/>
  <c r="L11" i="68"/>
  <c r="K11" i="68"/>
  <c r="J11" i="68"/>
  <c r="F11" i="68"/>
  <c r="E11" i="68"/>
  <c r="D11" i="68"/>
  <c r="O10" i="68"/>
  <c r="N10" i="68"/>
  <c r="L10" i="68"/>
  <c r="K10" i="68"/>
  <c r="J10" i="68"/>
  <c r="F10" i="68"/>
  <c r="E10" i="68"/>
  <c r="D10" i="68"/>
  <c r="O9" i="68"/>
  <c r="N9" i="68"/>
  <c r="L9" i="68"/>
  <c r="K9" i="68"/>
  <c r="J9" i="68"/>
  <c r="F9" i="68"/>
  <c r="E9" i="68"/>
  <c r="D9" i="68"/>
  <c r="O8" i="68"/>
  <c r="N8" i="68"/>
  <c r="L8" i="68"/>
  <c r="K8" i="68"/>
  <c r="J8" i="68"/>
  <c r="F8" i="68"/>
  <c r="E8" i="68"/>
  <c r="D8" i="68"/>
  <c r="O7" i="68"/>
  <c r="N7" i="68"/>
  <c r="L7" i="68"/>
  <c r="K7" i="68"/>
  <c r="J7" i="68"/>
  <c r="F7" i="68"/>
  <c r="E7" i="68"/>
  <c r="D7" i="68"/>
  <c r="C6" i="68"/>
  <c r="B6" i="68"/>
  <c r="N38" i="68" s="1"/>
  <c r="N5" i="68"/>
  <c r="J5" i="68"/>
  <c r="H5" i="68"/>
  <c r="D5" i="68"/>
  <c r="M7" i="67"/>
  <c r="L7" i="67"/>
  <c r="G7" i="67"/>
  <c r="F6" i="67"/>
  <c r="Q7" i="67"/>
  <c r="P7" i="67"/>
  <c r="N7" i="67"/>
  <c r="H7" i="67"/>
  <c r="P6" i="67"/>
  <c r="R6" i="67" s="1"/>
  <c r="N6" i="67"/>
  <c r="H6" i="67"/>
  <c r="G6" i="67"/>
  <c r="Q5" i="67"/>
  <c r="P5" i="67"/>
  <c r="K5" i="67"/>
  <c r="J5" i="67"/>
  <c r="G5" i="67"/>
  <c r="M5" i="67" s="1"/>
  <c r="F5" i="67"/>
  <c r="L5" i="67" s="1"/>
  <c r="P4" i="67"/>
  <c r="L4" i="67"/>
  <c r="J4" i="67"/>
  <c r="F4" i="67"/>
  <c r="O84" i="66"/>
  <c r="N84" i="66"/>
  <c r="L84" i="66"/>
  <c r="K84" i="66"/>
  <c r="J84" i="66"/>
  <c r="F84" i="66"/>
  <c r="I83" i="66"/>
  <c r="H83" i="66"/>
  <c r="N83" i="66" s="1"/>
  <c r="K82" i="66"/>
  <c r="J82" i="66"/>
  <c r="E82" i="66"/>
  <c r="K81" i="66"/>
  <c r="J81" i="66"/>
  <c r="E81" i="66"/>
  <c r="K80" i="66"/>
  <c r="J80" i="66"/>
  <c r="E80" i="66"/>
  <c r="K79" i="66"/>
  <c r="J79" i="66"/>
  <c r="E79" i="66"/>
  <c r="K78" i="66"/>
  <c r="J78" i="66"/>
  <c r="E78" i="66"/>
  <c r="K77" i="66"/>
  <c r="J77" i="66"/>
  <c r="E77" i="66"/>
  <c r="K76" i="66"/>
  <c r="J76" i="66"/>
  <c r="E76" i="66"/>
  <c r="K75" i="66"/>
  <c r="J75" i="66"/>
  <c r="E75" i="66"/>
  <c r="K74" i="66"/>
  <c r="J74" i="66"/>
  <c r="E74" i="66"/>
  <c r="K73" i="66"/>
  <c r="J73" i="66"/>
  <c r="E73" i="66"/>
  <c r="K72" i="66"/>
  <c r="J72" i="66"/>
  <c r="E72" i="66"/>
  <c r="K71" i="66"/>
  <c r="J71" i="66"/>
  <c r="E71" i="66"/>
  <c r="K70" i="66"/>
  <c r="J70" i="66"/>
  <c r="E70" i="66"/>
  <c r="K69" i="66"/>
  <c r="J69" i="66"/>
  <c r="E69" i="66"/>
  <c r="K68" i="66"/>
  <c r="J68" i="66"/>
  <c r="E68" i="66"/>
  <c r="K67" i="66"/>
  <c r="J67" i="66"/>
  <c r="E67" i="66"/>
  <c r="K66" i="66"/>
  <c r="J66" i="66"/>
  <c r="E66" i="66"/>
  <c r="K65" i="66"/>
  <c r="J65" i="66"/>
  <c r="E65" i="66"/>
  <c r="O64" i="66"/>
  <c r="N64" i="66"/>
  <c r="L64" i="66"/>
  <c r="K64" i="66"/>
  <c r="J64" i="66"/>
  <c r="E64" i="66"/>
  <c r="O63" i="66"/>
  <c r="N63" i="66"/>
  <c r="L63" i="66"/>
  <c r="K63" i="66"/>
  <c r="J63" i="66"/>
  <c r="F63" i="66"/>
  <c r="E63" i="66"/>
  <c r="K62" i="66"/>
  <c r="J62" i="66"/>
  <c r="E62" i="66"/>
  <c r="N60" i="66"/>
  <c r="J60" i="66"/>
  <c r="H60" i="66"/>
  <c r="D60" i="66"/>
  <c r="B60" i="66"/>
  <c r="O56" i="66"/>
  <c r="N56" i="66"/>
  <c r="L56" i="66"/>
  <c r="F56" i="66"/>
  <c r="K54" i="66"/>
  <c r="K53" i="66"/>
  <c r="K52" i="66"/>
  <c r="K51" i="66"/>
  <c r="K50" i="66"/>
  <c r="K49" i="66"/>
  <c r="K48" i="66"/>
  <c r="K47" i="66"/>
  <c r="K46" i="66"/>
  <c r="K45" i="66"/>
  <c r="K44" i="66"/>
  <c r="K43" i="66"/>
  <c r="K42" i="66"/>
  <c r="O41" i="66"/>
  <c r="N41" i="66"/>
  <c r="L41" i="66"/>
  <c r="K41" i="66"/>
  <c r="F41" i="66"/>
  <c r="O40" i="66"/>
  <c r="N40" i="66"/>
  <c r="L40" i="66"/>
  <c r="K40" i="66"/>
  <c r="F40" i="66"/>
  <c r="O39" i="66"/>
  <c r="N39" i="66"/>
  <c r="L39" i="66"/>
  <c r="K39" i="66"/>
  <c r="F39" i="66"/>
  <c r="P37" i="66"/>
  <c r="P60" i="66" s="1"/>
  <c r="N37" i="66"/>
  <c r="J37" i="66"/>
  <c r="H37" i="66"/>
  <c r="D37" i="66"/>
  <c r="B37" i="66"/>
  <c r="O33" i="66"/>
  <c r="N33" i="66"/>
  <c r="L33" i="66"/>
  <c r="F33" i="66"/>
  <c r="D32" i="66"/>
  <c r="D33" i="66" s="1"/>
  <c r="K31" i="66"/>
  <c r="E31" i="66"/>
  <c r="K30" i="66"/>
  <c r="E30" i="66"/>
  <c r="K29" i="66"/>
  <c r="E29" i="66"/>
  <c r="K28" i="66"/>
  <c r="E28" i="66"/>
  <c r="K27" i="66"/>
  <c r="E27" i="66"/>
  <c r="K26" i="66"/>
  <c r="E26" i="66"/>
  <c r="K25" i="66"/>
  <c r="E25" i="66"/>
  <c r="K24" i="66"/>
  <c r="E24" i="66"/>
  <c r="K23" i="66"/>
  <c r="E23" i="66"/>
  <c r="K22" i="66"/>
  <c r="E22" i="66"/>
  <c r="K21" i="66"/>
  <c r="E21" i="66"/>
  <c r="K20" i="66"/>
  <c r="E20" i="66"/>
  <c r="K19" i="66"/>
  <c r="E19" i="66"/>
  <c r="K18" i="66"/>
  <c r="E18" i="66"/>
  <c r="K17" i="66"/>
  <c r="E17" i="66"/>
  <c r="K16" i="66"/>
  <c r="E16" i="66"/>
  <c r="K15" i="66"/>
  <c r="E15" i="66"/>
  <c r="K14" i="66"/>
  <c r="E14" i="66"/>
  <c r="K13" i="66"/>
  <c r="E13" i="66"/>
  <c r="K12" i="66"/>
  <c r="E12" i="66"/>
  <c r="K11" i="66"/>
  <c r="E11" i="66"/>
  <c r="K10" i="66"/>
  <c r="E10" i="66"/>
  <c r="K9" i="66"/>
  <c r="E9" i="66"/>
  <c r="O8" i="66"/>
  <c r="N8" i="66"/>
  <c r="K8" i="66"/>
  <c r="F8" i="66"/>
  <c r="E8" i="66"/>
  <c r="O7" i="66"/>
  <c r="N7" i="66"/>
  <c r="L7" i="66"/>
  <c r="K7" i="66"/>
  <c r="F7" i="66"/>
  <c r="E7" i="66"/>
  <c r="C6" i="66"/>
  <c r="O61" i="66" s="1"/>
  <c r="B6" i="66"/>
  <c r="N5" i="66"/>
  <c r="J5" i="66"/>
  <c r="H5" i="66"/>
  <c r="D5" i="66"/>
  <c r="Q5" i="65"/>
  <c r="P5" i="65"/>
  <c r="K5" i="65"/>
  <c r="J5" i="65"/>
  <c r="G5" i="65"/>
  <c r="M5" i="65" s="1"/>
  <c r="F5" i="65"/>
  <c r="L5" i="65" s="1"/>
  <c r="P4" i="65"/>
  <c r="L4" i="65"/>
  <c r="J4" i="65"/>
  <c r="F4" i="65"/>
  <c r="M7" i="65"/>
  <c r="L7" i="65"/>
  <c r="G7" i="65"/>
  <c r="F7" i="65"/>
  <c r="Q7" i="65"/>
  <c r="P7" i="65"/>
  <c r="N7" i="65"/>
  <c r="H7" i="65"/>
  <c r="P6" i="65"/>
  <c r="N6" i="65"/>
  <c r="H6" i="65"/>
  <c r="L61" i="70" l="1"/>
  <c r="D96" i="68"/>
  <c r="L83" i="66"/>
  <c r="O83" i="66"/>
  <c r="P83" i="66" s="1"/>
  <c r="E33" i="68"/>
  <c r="F55" i="66"/>
  <c r="L55" i="66"/>
  <c r="D94" i="70"/>
  <c r="D95" i="70" s="1"/>
  <c r="E62" i="68"/>
  <c r="D83" i="66"/>
  <c r="D84" i="66" s="1"/>
  <c r="E83" i="66"/>
  <c r="E84" i="66" s="1"/>
  <c r="E33" i="70"/>
  <c r="D55" i="66"/>
  <c r="D56" i="66" s="1"/>
  <c r="F6" i="65"/>
  <c r="F8" i="65" s="1"/>
  <c r="F8" i="69"/>
  <c r="F7" i="67"/>
  <c r="F8" i="67" s="1"/>
  <c r="M6" i="65"/>
  <c r="M8" i="65" s="1"/>
  <c r="G6" i="65"/>
  <c r="G8" i="65" s="1"/>
  <c r="E96" i="68"/>
  <c r="M6" i="67"/>
  <c r="M8" i="67" s="1"/>
  <c r="K61" i="66"/>
  <c r="E61" i="66"/>
  <c r="L8" i="69"/>
  <c r="G6" i="69"/>
  <c r="G8" i="69" s="1"/>
  <c r="G8" i="67"/>
  <c r="D61" i="70"/>
  <c r="D62" i="70" s="1"/>
  <c r="E61" i="70"/>
  <c r="P68" i="70"/>
  <c r="P33" i="70"/>
  <c r="L95" i="68"/>
  <c r="P33" i="68"/>
  <c r="P39" i="66"/>
  <c r="P41" i="66"/>
  <c r="F32" i="66"/>
  <c r="N8" i="69"/>
  <c r="R7" i="69"/>
  <c r="P95" i="70"/>
  <c r="P39" i="70"/>
  <c r="P41" i="70"/>
  <c r="P43" i="70"/>
  <c r="P45" i="70"/>
  <c r="P47" i="70"/>
  <c r="P7" i="70"/>
  <c r="P9" i="70"/>
  <c r="P11" i="70"/>
  <c r="M6" i="69"/>
  <c r="M7" i="69"/>
  <c r="P7" i="68"/>
  <c r="P9" i="68"/>
  <c r="P11" i="68"/>
  <c r="P13" i="68"/>
  <c r="P15" i="68"/>
  <c r="P17" i="68"/>
  <c r="P19" i="68"/>
  <c r="P21" i="68"/>
  <c r="P23" i="68"/>
  <c r="P25" i="68"/>
  <c r="P29" i="68"/>
  <c r="L32" i="68"/>
  <c r="P63" i="66"/>
  <c r="P33" i="66"/>
  <c r="P7" i="66"/>
  <c r="P62" i="70"/>
  <c r="P69" i="70"/>
  <c r="P40" i="70"/>
  <c r="P42" i="70"/>
  <c r="P44" i="70"/>
  <c r="P46" i="70"/>
  <c r="P52" i="70"/>
  <c r="O32" i="70"/>
  <c r="P8" i="70"/>
  <c r="P10" i="70"/>
  <c r="N32" i="70"/>
  <c r="N67" i="70"/>
  <c r="J67" i="70"/>
  <c r="H67" i="70"/>
  <c r="D67" i="70"/>
  <c r="B67" i="70"/>
  <c r="D6" i="70"/>
  <c r="H6" i="70"/>
  <c r="J6" i="70"/>
  <c r="N6" i="70"/>
  <c r="K32" i="70"/>
  <c r="K33" i="70" s="1"/>
  <c r="B38" i="70"/>
  <c r="D38" i="70"/>
  <c r="H38" i="70"/>
  <c r="J38" i="70"/>
  <c r="N38" i="70"/>
  <c r="O67" i="70"/>
  <c r="K67" i="70"/>
  <c r="I67" i="70"/>
  <c r="E67" i="70"/>
  <c r="C67" i="70"/>
  <c r="E6" i="70"/>
  <c r="I6" i="70" s="1"/>
  <c r="K6" i="70"/>
  <c r="O6" i="70"/>
  <c r="D32" i="70"/>
  <c r="D33" i="70" s="1"/>
  <c r="J32" i="70"/>
  <c r="J33" i="70" s="1"/>
  <c r="L32" i="70"/>
  <c r="C38" i="70"/>
  <c r="E38" i="70"/>
  <c r="I38" i="70"/>
  <c r="K38" i="70"/>
  <c r="O38" i="70"/>
  <c r="J61" i="70"/>
  <c r="J62" i="70" s="1"/>
  <c r="E94" i="70"/>
  <c r="K94" i="70"/>
  <c r="K61" i="70"/>
  <c r="J94" i="70"/>
  <c r="R6" i="69"/>
  <c r="P8" i="69"/>
  <c r="H8" i="69"/>
  <c r="Q8" i="69"/>
  <c r="P96" i="68"/>
  <c r="P68" i="68"/>
  <c r="P70" i="68"/>
  <c r="P72" i="68"/>
  <c r="P74" i="68"/>
  <c r="P76" i="68"/>
  <c r="P39" i="68"/>
  <c r="P41" i="68"/>
  <c r="P43" i="68"/>
  <c r="P45" i="68"/>
  <c r="P47" i="68"/>
  <c r="P49" i="68"/>
  <c r="P51" i="68"/>
  <c r="P53" i="68"/>
  <c r="P55" i="68"/>
  <c r="F95" i="68"/>
  <c r="O95" i="68"/>
  <c r="P69" i="68"/>
  <c r="P71" i="68"/>
  <c r="P73" i="68"/>
  <c r="P75" i="68"/>
  <c r="N95" i="68"/>
  <c r="K62" i="68"/>
  <c r="P40" i="68"/>
  <c r="P42" i="68"/>
  <c r="P44" i="68"/>
  <c r="P46" i="68"/>
  <c r="P48" i="68"/>
  <c r="P50" i="68"/>
  <c r="P52" i="68"/>
  <c r="P54" i="68"/>
  <c r="P8" i="68"/>
  <c r="P10" i="68"/>
  <c r="P12" i="68"/>
  <c r="P14" i="68"/>
  <c r="P16" i="68"/>
  <c r="P18" i="68"/>
  <c r="P20" i="68"/>
  <c r="P22" i="68"/>
  <c r="P24" i="68"/>
  <c r="P26" i="68"/>
  <c r="P28" i="68"/>
  <c r="F32" i="68"/>
  <c r="O32" i="68"/>
  <c r="N32" i="68"/>
  <c r="O38" i="68"/>
  <c r="K38" i="68"/>
  <c r="K67" i="68"/>
  <c r="E67" i="68"/>
  <c r="O67" i="68"/>
  <c r="I67" i="68"/>
  <c r="C67" i="68"/>
  <c r="I38" i="68"/>
  <c r="E38" i="68"/>
  <c r="C38" i="68"/>
  <c r="O6" i="68"/>
  <c r="E6" i="68"/>
  <c r="I6" i="68" s="1"/>
  <c r="K6" i="68"/>
  <c r="D33" i="68"/>
  <c r="J32" i="68"/>
  <c r="J33" i="68" s="1"/>
  <c r="D61" i="68"/>
  <c r="D62" i="68" s="1"/>
  <c r="J62" i="68"/>
  <c r="N67" i="68"/>
  <c r="J67" i="68"/>
  <c r="H67" i="68"/>
  <c r="D67" i="68"/>
  <c r="B67" i="68"/>
  <c r="D6" i="68"/>
  <c r="H6" i="68"/>
  <c r="J6" i="68"/>
  <c r="N6" i="68"/>
  <c r="K32" i="68"/>
  <c r="B38" i="68"/>
  <c r="D38" i="68"/>
  <c r="H38" i="68"/>
  <c r="J38" i="68"/>
  <c r="J95" i="68"/>
  <c r="K95" i="68"/>
  <c r="L6" i="67"/>
  <c r="L8" i="67" s="1"/>
  <c r="N8" i="67"/>
  <c r="R7" i="67"/>
  <c r="H8" i="67"/>
  <c r="P8" i="67"/>
  <c r="Q8" i="67"/>
  <c r="P84" i="66"/>
  <c r="L32" i="66"/>
  <c r="P64" i="66"/>
  <c r="P56" i="66"/>
  <c r="P40" i="66"/>
  <c r="P8" i="66"/>
  <c r="N32" i="66"/>
  <c r="N61" i="66"/>
  <c r="J61" i="66"/>
  <c r="H61" i="66"/>
  <c r="D61" i="66"/>
  <c r="B61" i="66"/>
  <c r="D6" i="66"/>
  <c r="J6" i="66"/>
  <c r="D38" i="66"/>
  <c r="J38" i="66"/>
  <c r="H6" i="66"/>
  <c r="N6" i="66"/>
  <c r="E32" i="66"/>
  <c r="K32" i="66"/>
  <c r="O32" i="66"/>
  <c r="B38" i="66"/>
  <c r="H38" i="66"/>
  <c r="N38" i="66"/>
  <c r="E6" i="66"/>
  <c r="I6" i="66" s="1"/>
  <c r="K6" i="66"/>
  <c r="O6" i="66"/>
  <c r="J32" i="66"/>
  <c r="J33" i="66" s="1"/>
  <c r="C38" i="66"/>
  <c r="E38" i="66"/>
  <c r="I38" i="66"/>
  <c r="K38" i="66"/>
  <c r="O38" i="66"/>
  <c r="E55" i="66"/>
  <c r="K55" i="66"/>
  <c r="C61" i="66"/>
  <c r="I61" i="66"/>
  <c r="J83" i="66"/>
  <c r="J55" i="66"/>
  <c r="J56" i="66" s="1"/>
  <c r="K83" i="66"/>
  <c r="L6" i="65"/>
  <c r="L8" i="65" s="1"/>
  <c r="N8" i="65"/>
  <c r="R7" i="65"/>
  <c r="R6" i="65"/>
  <c r="H8" i="65"/>
  <c r="P8" i="65"/>
  <c r="Q8" i="65"/>
  <c r="R8" i="67" l="1"/>
  <c r="P95" i="68"/>
  <c r="E62" i="70"/>
  <c r="M8" i="69"/>
  <c r="R8" i="65"/>
  <c r="P32" i="70"/>
  <c r="E95" i="70"/>
  <c r="K62" i="70"/>
  <c r="R8" i="69"/>
  <c r="P32" i="68"/>
  <c r="K33" i="68"/>
  <c r="P32" i="66"/>
  <c r="K33" i="66"/>
  <c r="E56" i="66"/>
  <c r="E33" i="66"/>
  <c r="K56" i="66"/>
  <c r="L59" i="49" l="1"/>
  <c r="K59" i="49"/>
  <c r="E59" i="49"/>
  <c r="D59" i="49"/>
  <c r="L58" i="49"/>
  <c r="K58" i="49"/>
  <c r="E58" i="49"/>
  <c r="D58" i="49"/>
  <c r="K57" i="49"/>
  <c r="D57" i="49"/>
  <c r="L56" i="49"/>
  <c r="K56" i="49"/>
  <c r="E56" i="49"/>
  <c r="D56" i="49"/>
  <c r="O55" i="49"/>
  <c r="E55" i="49"/>
  <c r="S55" i="49" s="1"/>
  <c r="D55" i="49"/>
  <c r="F50" i="49" s="1"/>
  <c r="S54" i="49"/>
  <c r="R54" i="49"/>
  <c r="O54" i="49"/>
  <c r="M54" i="49"/>
  <c r="H54" i="49"/>
  <c r="F54" i="49"/>
  <c r="S53" i="49"/>
  <c r="R53" i="49"/>
  <c r="O53" i="49"/>
  <c r="H53" i="49"/>
  <c r="R52" i="49"/>
  <c r="M52" i="49"/>
  <c r="L52" i="49"/>
  <c r="F52" i="49"/>
  <c r="E52" i="49"/>
  <c r="G52" i="49" s="1"/>
  <c r="S51" i="49"/>
  <c r="R51" i="49"/>
  <c r="O51" i="49"/>
  <c r="N51" i="49"/>
  <c r="M51" i="49"/>
  <c r="H51" i="49"/>
  <c r="G51" i="49"/>
  <c r="F51" i="49"/>
  <c r="S50" i="49"/>
  <c r="R50" i="49"/>
  <c r="O50" i="49"/>
  <c r="N50" i="49"/>
  <c r="M50" i="49"/>
  <c r="H50" i="49"/>
  <c r="S49" i="49"/>
  <c r="R49" i="49"/>
  <c r="O49" i="49"/>
  <c r="M49" i="49"/>
  <c r="H49" i="49"/>
  <c r="F49" i="49"/>
  <c r="S48" i="49"/>
  <c r="R48" i="49"/>
  <c r="O48" i="49"/>
  <c r="H48" i="49"/>
  <c r="R47" i="49"/>
  <c r="M47" i="49"/>
  <c r="L47" i="49"/>
  <c r="O47" i="49" s="1"/>
  <c r="F47" i="49"/>
  <c r="E47" i="49"/>
  <c r="S46" i="49"/>
  <c r="R46" i="49"/>
  <c r="O46" i="49"/>
  <c r="N46" i="49"/>
  <c r="M46" i="49"/>
  <c r="H46" i="49"/>
  <c r="G46" i="49"/>
  <c r="F46" i="49"/>
  <c r="S45" i="49"/>
  <c r="R45" i="49"/>
  <c r="O45" i="49"/>
  <c r="N45" i="49"/>
  <c r="M45" i="49"/>
  <c r="H45" i="49"/>
  <c r="S44" i="49"/>
  <c r="R44" i="49"/>
  <c r="L44" i="49"/>
  <c r="K44" i="49"/>
  <c r="G44" i="49"/>
  <c r="N44" i="49" s="1"/>
  <c r="F44" i="49"/>
  <c r="M44" i="49" s="1"/>
  <c r="R43" i="49"/>
  <c r="O43" i="49"/>
  <c r="M43" i="49"/>
  <c r="K43" i="49"/>
  <c r="F43" i="49"/>
  <c r="H43" i="49" s="1"/>
  <c r="L33" i="49"/>
  <c r="L40" i="49"/>
  <c r="K40" i="49"/>
  <c r="E40" i="49"/>
  <c r="D40" i="49"/>
  <c r="L39" i="49"/>
  <c r="K39" i="49"/>
  <c r="E39" i="49"/>
  <c r="D39" i="49"/>
  <c r="K38" i="49"/>
  <c r="D38" i="49"/>
  <c r="L37" i="49"/>
  <c r="K37" i="49"/>
  <c r="E37" i="49"/>
  <c r="D37" i="49"/>
  <c r="O36" i="49"/>
  <c r="E36" i="49"/>
  <c r="S36" i="49" s="1"/>
  <c r="D36" i="49"/>
  <c r="F31" i="49" s="1"/>
  <c r="S35" i="49"/>
  <c r="R35" i="49"/>
  <c r="O35" i="49"/>
  <c r="M35" i="49"/>
  <c r="H35" i="49"/>
  <c r="F35" i="49"/>
  <c r="S34" i="49"/>
  <c r="R34" i="49"/>
  <c r="O34" i="49"/>
  <c r="H34" i="49"/>
  <c r="R33" i="49"/>
  <c r="M33" i="49"/>
  <c r="F33" i="49"/>
  <c r="E33" i="49"/>
  <c r="G33" i="49" s="1"/>
  <c r="S32" i="49"/>
  <c r="R32" i="49"/>
  <c r="O32" i="49"/>
  <c r="N32" i="49"/>
  <c r="M32" i="49"/>
  <c r="H32" i="49"/>
  <c r="G32" i="49"/>
  <c r="F32" i="49"/>
  <c r="S31" i="49"/>
  <c r="R31" i="49"/>
  <c r="O31" i="49"/>
  <c r="N31" i="49"/>
  <c r="M31" i="49"/>
  <c r="H31" i="49"/>
  <c r="S30" i="49"/>
  <c r="R30" i="49"/>
  <c r="O30" i="49"/>
  <c r="M30" i="49"/>
  <c r="H30" i="49"/>
  <c r="F30" i="49"/>
  <c r="S29" i="49"/>
  <c r="R29" i="49"/>
  <c r="O29" i="49"/>
  <c r="H29" i="49"/>
  <c r="R28" i="49"/>
  <c r="M28" i="49"/>
  <c r="L28" i="49"/>
  <c r="F28" i="49"/>
  <c r="E28" i="49"/>
  <c r="S27" i="49"/>
  <c r="R27" i="49"/>
  <c r="O27" i="49"/>
  <c r="N27" i="49"/>
  <c r="M27" i="49"/>
  <c r="H27" i="49"/>
  <c r="G27" i="49"/>
  <c r="F27" i="49"/>
  <c r="S26" i="49"/>
  <c r="R26" i="49"/>
  <c r="O26" i="49"/>
  <c r="N26" i="49"/>
  <c r="M26" i="49"/>
  <c r="H26" i="49"/>
  <c r="S25" i="49"/>
  <c r="R25" i="49"/>
  <c r="L25" i="49"/>
  <c r="K25" i="49"/>
  <c r="G25" i="49"/>
  <c r="N25" i="49" s="1"/>
  <c r="F25" i="49"/>
  <c r="M25" i="49" s="1"/>
  <c r="R24" i="49"/>
  <c r="O24" i="49"/>
  <c r="M24" i="49"/>
  <c r="K24" i="49"/>
  <c r="F24" i="49"/>
  <c r="H24" i="49" s="1"/>
  <c r="M55" i="49" l="1"/>
  <c r="F45" i="49"/>
  <c r="F55" i="49" s="1"/>
  <c r="H59" i="49"/>
  <c r="N55" i="49"/>
  <c r="P55" i="49" s="1"/>
  <c r="L38" i="49"/>
  <c r="N39" i="49" s="1"/>
  <c r="M36" i="49"/>
  <c r="I27" i="49"/>
  <c r="T27" i="49"/>
  <c r="P31" i="49"/>
  <c r="I33" i="49"/>
  <c r="T34" i="49"/>
  <c r="G45" i="49"/>
  <c r="I46" i="49"/>
  <c r="T46" i="49"/>
  <c r="T49" i="49"/>
  <c r="G50" i="49"/>
  <c r="I50" i="49" s="1"/>
  <c r="T53" i="49"/>
  <c r="H56" i="49"/>
  <c r="O56" i="49"/>
  <c r="R57" i="49"/>
  <c r="H40" i="49"/>
  <c r="H58" i="49"/>
  <c r="O39" i="49"/>
  <c r="N48" i="49"/>
  <c r="P48" i="49" s="1"/>
  <c r="T50" i="49"/>
  <c r="T54" i="49"/>
  <c r="F56" i="49"/>
  <c r="R56" i="49"/>
  <c r="F57" i="49"/>
  <c r="F58" i="49"/>
  <c r="R58" i="49"/>
  <c r="R59" i="49"/>
  <c r="T29" i="49"/>
  <c r="T45" i="49"/>
  <c r="P46" i="49"/>
  <c r="T48" i="49"/>
  <c r="P50" i="49"/>
  <c r="P51" i="49"/>
  <c r="T51" i="49"/>
  <c r="H52" i="49"/>
  <c r="G53" i="49"/>
  <c r="I53" i="49" s="1"/>
  <c r="G54" i="49"/>
  <c r="I54" i="49" s="1"/>
  <c r="O58" i="49"/>
  <c r="S59" i="49"/>
  <c r="N53" i="49"/>
  <c r="P53" i="49" s="1"/>
  <c r="O52" i="49"/>
  <c r="N54" i="49"/>
  <c r="P54" i="49" s="1"/>
  <c r="N52" i="49"/>
  <c r="P52" i="49" s="1"/>
  <c r="E57" i="49"/>
  <c r="G59" i="49" s="1"/>
  <c r="G49" i="49"/>
  <c r="I49" i="49" s="1"/>
  <c r="G48" i="49"/>
  <c r="I48" i="49" s="1"/>
  <c r="H47" i="49"/>
  <c r="G47" i="49"/>
  <c r="I47" i="49" s="1"/>
  <c r="L57" i="49"/>
  <c r="N59" i="49" s="1"/>
  <c r="I51" i="49"/>
  <c r="I52" i="49"/>
  <c r="S52" i="49"/>
  <c r="T52" i="49" s="1"/>
  <c r="H55" i="49"/>
  <c r="R55" i="49"/>
  <c r="T55" i="49" s="1"/>
  <c r="G56" i="49"/>
  <c r="N56" i="49"/>
  <c r="S56" i="49"/>
  <c r="M57" i="49"/>
  <c r="S58" i="49"/>
  <c r="F59" i="49"/>
  <c r="M59" i="49"/>
  <c r="O59" i="49"/>
  <c r="P45" i="49"/>
  <c r="N47" i="49"/>
  <c r="P47" i="49" s="1"/>
  <c r="S47" i="49"/>
  <c r="T47" i="49" s="1"/>
  <c r="N49" i="49"/>
  <c r="P49" i="49" s="1"/>
  <c r="M56" i="49"/>
  <c r="M58" i="49"/>
  <c r="T35" i="49"/>
  <c r="T32" i="49"/>
  <c r="N29" i="49"/>
  <c r="P29" i="49" s="1"/>
  <c r="O28" i="49"/>
  <c r="P27" i="49"/>
  <c r="O37" i="49"/>
  <c r="H33" i="49"/>
  <c r="S33" i="49"/>
  <c r="T33" i="49" s="1"/>
  <c r="G34" i="49"/>
  <c r="I34" i="49" s="1"/>
  <c r="G35" i="49"/>
  <c r="I35" i="49" s="1"/>
  <c r="G26" i="49"/>
  <c r="G31" i="49"/>
  <c r="I31" i="49" s="1"/>
  <c r="T31" i="49"/>
  <c r="I32" i="49"/>
  <c r="H37" i="49"/>
  <c r="F39" i="49"/>
  <c r="R38" i="49"/>
  <c r="R39" i="49"/>
  <c r="R40" i="49"/>
  <c r="T30" i="49"/>
  <c r="H39" i="49"/>
  <c r="S40" i="49"/>
  <c r="F26" i="49"/>
  <c r="F36" i="49" s="1"/>
  <c r="T26" i="49"/>
  <c r="F37" i="49"/>
  <c r="R37" i="49"/>
  <c r="F38" i="49"/>
  <c r="E38" i="49"/>
  <c r="G30" i="49"/>
  <c r="I30" i="49" s="1"/>
  <c r="G29" i="49"/>
  <c r="I29" i="49" s="1"/>
  <c r="H28" i="49"/>
  <c r="G28" i="49"/>
  <c r="I28" i="49" s="1"/>
  <c r="O38" i="49"/>
  <c r="N36" i="49"/>
  <c r="P36" i="49" s="1"/>
  <c r="P32" i="49"/>
  <c r="N34" i="49"/>
  <c r="P34" i="49" s="1"/>
  <c r="O33" i="49"/>
  <c r="N35" i="49"/>
  <c r="P35" i="49" s="1"/>
  <c r="N33" i="49"/>
  <c r="P33" i="49" s="1"/>
  <c r="H36" i="49"/>
  <c r="R36" i="49"/>
  <c r="T36" i="49" s="1"/>
  <c r="G37" i="49"/>
  <c r="N37" i="49"/>
  <c r="S37" i="49"/>
  <c r="M38" i="49"/>
  <c r="S39" i="49"/>
  <c r="F40" i="49"/>
  <c r="M40" i="49"/>
  <c r="O40" i="49"/>
  <c r="P26" i="49"/>
  <c r="N28" i="49"/>
  <c r="P28" i="49" s="1"/>
  <c r="S28" i="49"/>
  <c r="T28" i="49" s="1"/>
  <c r="N30" i="49"/>
  <c r="P30" i="49" s="1"/>
  <c r="M37" i="49"/>
  <c r="M39" i="49"/>
  <c r="N40" i="49"/>
  <c r="R8" i="49"/>
  <c r="S8" i="49"/>
  <c r="R9" i="49"/>
  <c r="R10" i="49"/>
  <c r="S10" i="49"/>
  <c r="R11" i="49"/>
  <c r="S11" i="49"/>
  <c r="R12" i="49"/>
  <c r="S12" i="49"/>
  <c r="R13" i="49"/>
  <c r="S13" i="49"/>
  <c r="R14" i="49"/>
  <c r="R15" i="49"/>
  <c r="S15" i="49"/>
  <c r="R16" i="49"/>
  <c r="S16" i="49"/>
  <c r="L14" i="49"/>
  <c r="N14" i="49" s="1"/>
  <c r="L21" i="49"/>
  <c r="K21" i="49"/>
  <c r="L20" i="49"/>
  <c r="K20" i="49"/>
  <c r="K19" i="49"/>
  <c r="L18" i="49"/>
  <c r="N18" i="49" s="1"/>
  <c r="K18" i="49"/>
  <c r="O10" i="49"/>
  <c r="O11" i="49"/>
  <c r="O12" i="49"/>
  <c r="O13" i="49"/>
  <c r="O15" i="49"/>
  <c r="O16" i="49"/>
  <c r="O17" i="49"/>
  <c r="M16" i="49"/>
  <c r="N15" i="49"/>
  <c r="P15" i="49" s="1"/>
  <c r="M14" i="49"/>
  <c r="N13" i="49"/>
  <c r="M13" i="49"/>
  <c r="N12" i="49"/>
  <c r="M12" i="49"/>
  <c r="M11" i="49"/>
  <c r="M9" i="49"/>
  <c r="N8" i="49"/>
  <c r="M8" i="49"/>
  <c r="N7" i="49"/>
  <c r="M7" i="49"/>
  <c r="L9" i="49"/>
  <c r="F16" i="49"/>
  <c r="G13" i="49"/>
  <c r="F14" i="49"/>
  <c r="F13" i="49"/>
  <c r="F11" i="49"/>
  <c r="F9" i="49"/>
  <c r="G8" i="49"/>
  <c r="F8" i="49"/>
  <c r="E17" i="49"/>
  <c r="S17" i="49" s="1"/>
  <c r="E18" i="49"/>
  <c r="E20" i="49"/>
  <c r="E21" i="49"/>
  <c r="D21" i="49"/>
  <c r="D20" i="49"/>
  <c r="D19" i="49"/>
  <c r="D18" i="49"/>
  <c r="D17" i="49"/>
  <c r="R17" i="49" s="1"/>
  <c r="E14" i="49"/>
  <c r="G16" i="49" s="1"/>
  <c r="H8" i="49"/>
  <c r="H10" i="49"/>
  <c r="H11" i="49"/>
  <c r="H12" i="49"/>
  <c r="H13" i="49"/>
  <c r="H15" i="49"/>
  <c r="H16" i="49"/>
  <c r="E9" i="49"/>
  <c r="G10" i="49" s="1"/>
  <c r="I10" i="49" s="1"/>
  <c r="O8" i="49"/>
  <c r="S7" i="49"/>
  <c r="R7" i="49"/>
  <c r="O7" i="49"/>
  <c r="H7" i="49"/>
  <c r="S6" i="49"/>
  <c r="R6" i="49"/>
  <c r="L6" i="49"/>
  <c r="K6" i="49"/>
  <c r="G6" i="49"/>
  <c r="N6" i="49" s="1"/>
  <c r="F6" i="49"/>
  <c r="M6" i="49" s="1"/>
  <c r="R5" i="49"/>
  <c r="O5" i="49"/>
  <c r="M5" i="49"/>
  <c r="K5" i="49"/>
  <c r="F5" i="49"/>
  <c r="H5" i="49" s="1"/>
  <c r="T37" i="49" l="1"/>
  <c r="S38" i="49"/>
  <c r="T38" i="49" s="1"/>
  <c r="N38" i="49"/>
  <c r="P38" i="49" s="1"/>
  <c r="T39" i="49"/>
  <c r="N58" i="49"/>
  <c r="P58" i="49" s="1"/>
  <c r="T59" i="49"/>
  <c r="I45" i="49"/>
  <c r="H18" i="49"/>
  <c r="I13" i="49"/>
  <c r="N16" i="49"/>
  <c r="M17" i="49"/>
  <c r="T56" i="49"/>
  <c r="N17" i="49"/>
  <c r="H17" i="49"/>
  <c r="G39" i="49"/>
  <c r="I39" i="49" s="1"/>
  <c r="F18" i="49"/>
  <c r="G18" i="49"/>
  <c r="O20" i="49"/>
  <c r="O21" i="49"/>
  <c r="T13" i="49"/>
  <c r="T12" i="49"/>
  <c r="T58" i="49"/>
  <c r="G58" i="49"/>
  <c r="I58" i="49" s="1"/>
  <c r="I56" i="49"/>
  <c r="G55" i="49"/>
  <c r="I55" i="49" s="1"/>
  <c r="T10" i="49"/>
  <c r="S9" i="49"/>
  <c r="P12" i="49"/>
  <c r="P13" i="49"/>
  <c r="S14" i="49"/>
  <c r="T14" i="49" s="1"/>
  <c r="O18" i="49"/>
  <c r="S20" i="49"/>
  <c r="S21" i="49"/>
  <c r="T15" i="49"/>
  <c r="T8" i="49"/>
  <c r="G40" i="49"/>
  <c r="I40" i="49" s="1"/>
  <c r="T17" i="49"/>
  <c r="H9" i="49"/>
  <c r="E19" i="49"/>
  <c r="G19" i="49" s="1"/>
  <c r="F7" i="49"/>
  <c r="F12" i="49"/>
  <c r="G11" i="49"/>
  <c r="G15" i="49"/>
  <c r="I15" i="49" s="1"/>
  <c r="H14" i="49"/>
  <c r="H20" i="49"/>
  <c r="N10" i="49"/>
  <c r="P10" i="49" s="1"/>
  <c r="N11" i="49"/>
  <c r="P11" i="49" s="1"/>
  <c r="R18" i="49"/>
  <c r="T16" i="49"/>
  <c r="T11" i="49"/>
  <c r="T9" i="49"/>
  <c r="G36" i="49"/>
  <c r="I36" i="49" s="1"/>
  <c r="G7" i="49"/>
  <c r="G12" i="49"/>
  <c r="G9" i="49"/>
  <c r="I9" i="49" s="1"/>
  <c r="G14" i="49"/>
  <c r="I14" i="49" s="1"/>
  <c r="N9" i="49"/>
  <c r="P9" i="49" s="1"/>
  <c r="P14" i="49"/>
  <c r="O9" i="49"/>
  <c r="L19" i="49"/>
  <c r="O19" i="49" s="1"/>
  <c r="R20" i="49"/>
  <c r="S18" i="49"/>
  <c r="I59" i="49"/>
  <c r="S57" i="49"/>
  <c r="T57" i="49" s="1"/>
  <c r="N57" i="49"/>
  <c r="P57" i="49" s="1"/>
  <c r="O57" i="49"/>
  <c r="P59" i="49"/>
  <c r="P56" i="49"/>
  <c r="G57" i="49"/>
  <c r="I57" i="49" s="1"/>
  <c r="H57" i="49"/>
  <c r="I26" i="49"/>
  <c r="I37" i="49"/>
  <c r="T40" i="49"/>
  <c r="P40" i="49"/>
  <c r="P39" i="49"/>
  <c r="P37" i="49"/>
  <c r="G38" i="49"/>
  <c r="I38" i="49" s="1"/>
  <c r="H38" i="49"/>
  <c r="R21" i="49"/>
  <c r="F21" i="49"/>
  <c r="I16" i="49"/>
  <c r="R19" i="49"/>
  <c r="F19" i="49"/>
  <c r="F20" i="49"/>
  <c r="H21" i="49"/>
  <c r="I11" i="49"/>
  <c r="P16" i="49"/>
  <c r="O14" i="49"/>
  <c r="M18" i="49"/>
  <c r="P18" i="49" s="1"/>
  <c r="M19" i="49"/>
  <c r="M20" i="49"/>
  <c r="M21" i="49"/>
  <c r="I8" i="49"/>
  <c r="T7" i="49"/>
  <c r="P7" i="49"/>
  <c r="P8" i="49"/>
  <c r="I12" i="49" l="1"/>
  <c r="I19" i="49"/>
  <c r="P17" i="49"/>
  <c r="N20" i="49"/>
  <c r="P20" i="49" s="1"/>
  <c r="I7" i="49"/>
  <c r="N21" i="49"/>
  <c r="P21" i="49" s="1"/>
  <c r="I18" i="49"/>
  <c r="T18" i="49"/>
  <c r="T21" i="49"/>
  <c r="T20" i="49"/>
  <c r="H19" i="49"/>
  <c r="N19" i="49"/>
  <c r="P19" i="49" s="1"/>
  <c r="S19" i="49"/>
  <c r="T19" i="49" s="1"/>
  <c r="G17" i="49"/>
  <c r="G21" i="49"/>
  <c r="I21" i="49" s="1"/>
  <c r="F17" i="49"/>
  <c r="G20" i="49"/>
  <c r="I20" i="49" s="1"/>
  <c r="O9" i="34"/>
  <c r="O10" i="34"/>
  <c r="Q8" i="34"/>
  <c r="R8" i="34"/>
  <c r="Q9" i="34"/>
  <c r="R9" i="34"/>
  <c r="Q10" i="34"/>
  <c r="R10" i="34"/>
  <c r="Q11" i="34"/>
  <c r="R11" i="34"/>
  <c r="Q12" i="34"/>
  <c r="R12" i="34"/>
  <c r="Q13" i="34"/>
  <c r="R13" i="34"/>
  <c r="Q14" i="34"/>
  <c r="R14" i="34"/>
  <c r="Q15" i="34"/>
  <c r="R15" i="34"/>
  <c r="Q17" i="34"/>
  <c r="Q18" i="34"/>
  <c r="O13" i="34"/>
  <c r="O14" i="34"/>
  <c r="I11" i="34"/>
  <c r="I12" i="34"/>
  <c r="I15" i="34"/>
  <c r="B37" i="3"/>
  <c r="B66" i="3" s="1"/>
  <c r="O67" i="3"/>
  <c r="N67" i="3"/>
  <c r="K67" i="3"/>
  <c r="J67" i="3"/>
  <c r="I67" i="3"/>
  <c r="H67" i="3"/>
  <c r="E67" i="3"/>
  <c r="D67" i="3"/>
  <c r="O38" i="3"/>
  <c r="N38" i="3"/>
  <c r="I38" i="3"/>
  <c r="H38" i="3"/>
  <c r="E38" i="3"/>
  <c r="D38" i="3"/>
  <c r="M51" i="2"/>
  <c r="O51" i="2"/>
  <c r="P51" i="2"/>
  <c r="M52" i="2"/>
  <c r="O52" i="2"/>
  <c r="P52" i="2"/>
  <c r="M54" i="2"/>
  <c r="O54" i="2"/>
  <c r="P54" i="2"/>
  <c r="M55" i="2"/>
  <c r="O55" i="2"/>
  <c r="P55" i="2"/>
  <c r="M56" i="2"/>
  <c r="O56" i="2"/>
  <c r="P56" i="2"/>
  <c r="M57" i="2"/>
  <c r="O57" i="2"/>
  <c r="P57" i="2"/>
  <c r="M58" i="2"/>
  <c r="O58" i="2"/>
  <c r="P58" i="2"/>
  <c r="J50" i="2"/>
  <c r="J60" i="2" s="1"/>
  <c r="I50" i="2"/>
  <c r="G51" i="2"/>
  <c r="G52" i="2"/>
  <c r="G54" i="2"/>
  <c r="G55" i="2"/>
  <c r="G56" i="2"/>
  <c r="G57" i="2"/>
  <c r="G58" i="2"/>
  <c r="G59" i="2"/>
  <c r="J30" i="2"/>
  <c r="I30" i="2"/>
  <c r="D30" i="2"/>
  <c r="C30" i="2"/>
  <c r="M37" i="2"/>
  <c r="M31" i="2"/>
  <c r="M32" i="2"/>
  <c r="O37" i="2"/>
  <c r="P37" i="2"/>
  <c r="O31" i="2"/>
  <c r="P31" i="2"/>
  <c r="O32" i="2"/>
  <c r="P32" i="2"/>
  <c r="G37" i="2"/>
  <c r="G31" i="2"/>
  <c r="G32" i="2"/>
  <c r="M11" i="2"/>
  <c r="M12" i="2"/>
  <c r="M14" i="2"/>
  <c r="M15" i="2"/>
  <c r="M16" i="2"/>
  <c r="M17" i="2"/>
  <c r="M18" i="2"/>
  <c r="M19" i="2"/>
  <c r="J10" i="2"/>
  <c r="I10" i="2"/>
  <c r="O9" i="2"/>
  <c r="P9" i="2"/>
  <c r="O11" i="2"/>
  <c r="P11" i="2"/>
  <c r="O12" i="2"/>
  <c r="P12" i="2"/>
  <c r="O14" i="2"/>
  <c r="P14" i="2"/>
  <c r="O15" i="2"/>
  <c r="P15" i="2"/>
  <c r="O16" i="2"/>
  <c r="P16" i="2"/>
  <c r="O17" i="2"/>
  <c r="P17" i="2"/>
  <c r="O18" i="2"/>
  <c r="P18" i="2"/>
  <c r="O19" i="2"/>
  <c r="P19" i="2"/>
  <c r="G11" i="2"/>
  <c r="G12" i="2"/>
  <c r="G14" i="2"/>
  <c r="G15" i="2"/>
  <c r="G16" i="2"/>
  <c r="G17" i="2"/>
  <c r="G18" i="2"/>
  <c r="G19" i="2"/>
  <c r="Q45" i="2"/>
  <c r="O18" i="34"/>
  <c r="O12" i="34"/>
  <c r="N12" i="34"/>
  <c r="M12" i="34"/>
  <c r="O11" i="34"/>
  <c r="O8" i="34"/>
  <c r="O7" i="34"/>
  <c r="M11" i="34"/>
  <c r="F16" i="34"/>
  <c r="H16" i="34" s="1"/>
  <c r="F17" i="34"/>
  <c r="I18" i="34"/>
  <c r="Q16" i="34"/>
  <c r="I33" i="2"/>
  <c r="I40" i="2" s="1"/>
  <c r="J33" i="2"/>
  <c r="C33" i="2"/>
  <c r="D33" i="2"/>
  <c r="J13" i="2"/>
  <c r="I13" i="2"/>
  <c r="D13" i="2"/>
  <c r="D20" i="2" s="1"/>
  <c r="C13" i="2"/>
  <c r="C20" i="2" s="1"/>
  <c r="C25" i="2"/>
  <c r="O6" i="3"/>
  <c r="N6" i="3"/>
  <c r="K6" i="3"/>
  <c r="J6" i="3"/>
  <c r="I6" i="3"/>
  <c r="H6" i="3"/>
  <c r="E6" i="3"/>
  <c r="D6" i="3"/>
  <c r="J46" i="2"/>
  <c r="I46" i="2"/>
  <c r="D46" i="2"/>
  <c r="C46" i="2"/>
  <c r="P26" i="2"/>
  <c r="P46" i="2" s="1"/>
  <c r="O26" i="2"/>
  <c r="O46" i="2" s="1"/>
  <c r="L26" i="2"/>
  <c r="K26" i="2"/>
  <c r="J26" i="2"/>
  <c r="I26" i="2"/>
  <c r="F26" i="2"/>
  <c r="E26" i="2"/>
  <c r="D26" i="2"/>
  <c r="C26" i="2"/>
  <c r="P6" i="2"/>
  <c r="O6" i="2"/>
  <c r="L6" i="2"/>
  <c r="J6" i="2"/>
  <c r="I6" i="2"/>
  <c r="F6" i="2"/>
  <c r="E6" i="2"/>
  <c r="K6" i="2" s="1"/>
  <c r="G5" i="34"/>
  <c r="R6" i="34"/>
  <c r="Q6" i="34"/>
  <c r="N82" i="3"/>
  <c r="O82" i="3"/>
  <c r="N83" i="3"/>
  <c r="O83" i="3"/>
  <c r="L82" i="3"/>
  <c r="L83" i="3"/>
  <c r="F82" i="3"/>
  <c r="F83" i="3"/>
  <c r="F81" i="3"/>
  <c r="F84" i="3"/>
  <c r="F85" i="3"/>
  <c r="F86" i="3"/>
  <c r="L81" i="3"/>
  <c r="N81" i="3"/>
  <c r="O81" i="3"/>
  <c r="L6" i="34"/>
  <c r="K6" i="34"/>
  <c r="B32" i="36"/>
  <c r="I8" i="34"/>
  <c r="H6" i="34"/>
  <c r="N6" i="34" s="1"/>
  <c r="G6" i="34"/>
  <c r="M6" i="34" s="1"/>
  <c r="Q5" i="34"/>
  <c r="M5" i="34"/>
  <c r="K5" i="34"/>
  <c r="H11" i="34"/>
  <c r="K61" i="3"/>
  <c r="J61" i="3"/>
  <c r="E61" i="3"/>
  <c r="N5" i="3"/>
  <c r="J5" i="3"/>
  <c r="H5" i="3"/>
  <c r="D5" i="3"/>
  <c r="O45" i="2"/>
  <c r="I45" i="2"/>
  <c r="C45" i="2"/>
  <c r="O25" i="2"/>
  <c r="K25" i="2"/>
  <c r="I25" i="2"/>
  <c r="E25" i="2"/>
  <c r="O5" i="2"/>
  <c r="K5" i="2"/>
  <c r="I5" i="2"/>
  <c r="E5" i="2"/>
  <c r="N69" i="3"/>
  <c r="O69" i="3"/>
  <c r="N70" i="3"/>
  <c r="O70" i="3"/>
  <c r="N71" i="3"/>
  <c r="O71" i="3"/>
  <c r="N72" i="3"/>
  <c r="O72" i="3"/>
  <c r="N73" i="3"/>
  <c r="O73" i="3"/>
  <c r="N74" i="3"/>
  <c r="O74" i="3"/>
  <c r="N75" i="3"/>
  <c r="O75" i="3"/>
  <c r="N76" i="3"/>
  <c r="O76" i="3"/>
  <c r="N77" i="3"/>
  <c r="O77" i="3"/>
  <c r="N78" i="3"/>
  <c r="O78" i="3"/>
  <c r="N79" i="3"/>
  <c r="O79" i="3"/>
  <c r="N80" i="3"/>
  <c r="O80" i="3"/>
  <c r="N84" i="3"/>
  <c r="O84" i="3"/>
  <c r="N85" i="3"/>
  <c r="O85" i="3"/>
  <c r="N86" i="3"/>
  <c r="O86" i="3"/>
  <c r="N96" i="3"/>
  <c r="O96" i="3"/>
  <c r="O68" i="3"/>
  <c r="N68" i="3"/>
  <c r="O62" i="3"/>
  <c r="N62" i="3"/>
  <c r="O60" i="3"/>
  <c r="N60" i="3"/>
  <c r="O59" i="3"/>
  <c r="N59" i="3"/>
  <c r="O53" i="3"/>
  <c r="N53" i="3"/>
  <c r="O51" i="3"/>
  <c r="N51" i="3"/>
  <c r="O50" i="3"/>
  <c r="N50" i="3"/>
  <c r="O49" i="3"/>
  <c r="N49" i="3"/>
  <c r="O48" i="3"/>
  <c r="N48" i="3"/>
  <c r="O47" i="3"/>
  <c r="N47" i="3"/>
  <c r="O46" i="3"/>
  <c r="N46" i="3"/>
  <c r="O45" i="3"/>
  <c r="N45" i="3"/>
  <c r="O44" i="3"/>
  <c r="N44" i="3"/>
  <c r="O43" i="3"/>
  <c r="N43" i="3"/>
  <c r="O42" i="3"/>
  <c r="N42" i="3"/>
  <c r="O41" i="3"/>
  <c r="N41" i="3"/>
  <c r="O40" i="3"/>
  <c r="N40" i="3"/>
  <c r="O39" i="3"/>
  <c r="N39" i="3"/>
  <c r="N8" i="3"/>
  <c r="O8" i="3"/>
  <c r="N9" i="3"/>
  <c r="O9" i="3"/>
  <c r="N10" i="3"/>
  <c r="O10" i="3"/>
  <c r="N11" i="3"/>
  <c r="O11" i="3"/>
  <c r="N12" i="3"/>
  <c r="O12" i="3"/>
  <c r="N13" i="3"/>
  <c r="O13" i="3"/>
  <c r="N14" i="3"/>
  <c r="O14" i="3"/>
  <c r="N15" i="3"/>
  <c r="O15" i="3"/>
  <c r="N16" i="3"/>
  <c r="O16" i="3"/>
  <c r="N17" i="3"/>
  <c r="O17" i="3"/>
  <c r="N18" i="3"/>
  <c r="O18" i="3"/>
  <c r="N19" i="3"/>
  <c r="O19" i="3"/>
  <c r="N20" i="3"/>
  <c r="O20" i="3"/>
  <c r="N21" i="3"/>
  <c r="O21" i="3"/>
  <c r="N22" i="3"/>
  <c r="O22" i="3"/>
  <c r="N23" i="3"/>
  <c r="O23" i="3"/>
  <c r="N24" i="3"/>
  <c r="O24" i="3"/>
  <c r="N25" i="3"/>
  <c r="O25" i="3"/>
  <c r="N26" i="3"/>
  <c r="O26" i="3"/>
  <c r="N27" i="3"/>
  <c r="O27" i="3"/>
  <c r="N28" i="3"/>
  <c r="O28" i="3"/>
  <c r="N29" i="3"/>
  <c r="O29" i="3"/>
  <c r="N30" i="3"/>
  <c r="O30" i="3"/>
  <c r="N31" i="3"/>
  <c r="O31" i="3"/>
  <c r="N33" i="3"/>
  <c r="O33" i="3"/>
  <c r="O7" i="3"/>
  <c r="N7" i="3"/>
  <c r="P59" i="2"/>
  <c r="O59" i="2"/>
  <c r="P49" i="2"/>
  <c r="O49" i="2"/>
  <c r="P48" i="2"/>
  <c r="O48" i="2"/>
  <c r="P39" i="2"/>
  <c r="O39" i="2"/>
  <c r="P38" i="2"/>
  <c r="O38" i="2"/>
  <c r="P36" i="2"/>
  <c r="O36" i="2"/>
  <c r="P35" i="2"/>
  <c r="O35" i="2"/>
  <c r="P34" i="2"/>
  <c r="O34" i="2"/>
  <c r="P29" i="2"/>
  <c r="O29" i="2"/>
  <c r="P28" i="2"/>
  <c r="O28" i="2"/>
  <c r="P8" i="2"/>
  <c r="O8" i="2"/>
  <c r="M49" i="2"/>
  <c r="M59" i="2"/>
  <c r="M48" i="2"/>
  <c r="G49" i="2"/>
  <c r="G48" i="2"/>
  <c r="G29" i="2"/>
  <c r="G34" i="2"/>
  <c r="G35" i="2"/>
  <c r="G36" i="2"/>
  <c r="G38" i="2"/>
  <c r="G39" i="2"/>
  <c r="G28" i="2"/>
  <c r="K69" i="3"/>
  <c r="L69" i="3"/>
  <c r="K70" i="3"/>
  <c r="L70" i="3"/>
  <c r="K71" i="3"/>
  <c r="L71" i="3"/>
  <c r="K72" i="3"/>
  <c r="L72" i="3"/>
  <c r="K73" i="3"/>
  <c r="L73" i="3"/>
  <c r="K74" i="3"/>
  <c r="L74" i="3"/>
  <c r="K75" i="3"/>
  <c r="L75" i="3"/>
  <c r="K76" i="3"/>
  <c r="L76" i="3"/>
  <c r="K77" i="3"/>
  <c r="L77" i="3"/>
  <c r="K78" i="3"/>
  <c r="L78" i="3"/>
  <c r="K79" i="3"/>
  <c r="L79" i="3"/>
  <c r="K80" i="3"/>
  <c r="L80" i="3"/>
  <c r="K81" i="3"/>
  <c r="K82" i="3"/>
  <c r="K83" i="3"/>
  <c r="K84" i="3"/>
  <c r="L84" i="3"/>
  <c r="K85" i="3"/>
  <c r="L85" i="3"/>
  <c r="K86" i="3"/>
  <c r="L86" i="3"/>
  <c r="K87" i="3"/>
  <c r="K88" i="3"/>
  <c r="K89" i="3"/>
  <c r="K90" i="3"/>
  <c r="K91" i="3"/>
  <c r="K92" i="3"/>
  <c r="K93" i="3"/>
  <c r="K94" i="3"/>
  <c r="J96" i="3"/>
  <c r="K96" i="3"/>
  <c r="L96" i="3"/>
  <c r="K68" i="3"/>
  <c r="L68" i="3"/>
  <c r="D69" i="3"/>
  <c r="E69" i="3"/>
  <c r="F69" i="3"/>
  <c r="D70" i="3"/>
  <c r="E70" i="3"/>
  <c r="F70" i="3"/>
  <c r="D71" i="3"/>
  <c r="E71" i="3"/>
  <c r="F71" i="3"/>
  <c r="D72" i="3"/>
  <c r="E72" i="3"/>
  <c r="F72" i="3"/>
  <c r="D73" i="3"/>
  <c r="E73" i="3"/>
  <c r="F73" i="3"/>
  <c r="D74" i="3"/>
  <c r="E74" i="3"/>
  <c r="F74" i="3"/>
  <c r="D75" i="3"/>
  <c r="E75" i="3"/>
  <c r="F75" i="3"/>
  <c r="D76" i="3"/>
  <c r="E76" i="3"/>
  <c r="F76" i="3"/>
  <c r="D77" i="3"/>
  <c r="E77" i="3"/>
  <c r="F77" i="3"/>
  <c r="D78" i="3"/>
  <c r="E78" i="3"/>
  <c r="F78" i="3"/>
  <c r="D79" i="3"/>
  <c r="E79" i="3"/>
  <c r="F79" i="3"/>
  <c r="D80" i="3"/>
  <c r="E80" i="3"/>
  <c r="F80" i="3"/>
  <c r="D81" i="3"/>
  <c r="E81" i="3"/>
  <c r="D82" i="3"/>
  <c r="E82" i="3"/>
  <c r="D83" i="3"/>
  <c r="E83" i="3"/>
  <c r="D84" i="3"/>
  <c r="E84" i="3"/>
  <c r="D85" i="3"/>
  <c r="E85" i="3"/>
  <c r="D86" i="3"/>
  <c r="E86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F96" i="3"/>
  <c r="F68" i="3"/>
  <c r="E68" i="3"/>
  <c r="D68" i="3"/>
  <c r="I95" i="3"/>
  <c r="K95" i="3" s="1"/>
  <c r="H95" i="3"/>
  <c r="J95" i="3" s="1"/>
  <c r="E95" i="3"/>
  <c r="D95" i="3"/>
  <c r="K40" i="3"/>
  <c r="L40" i="3"/>
  <c r="K41" i="3"/>
  <c r="L41" i="3"/>
  <c r="K42" i="3"/>
  <c r="L42" i="3"/>
  <c r="K43" i="3"/>
  <c r="L43" i="3"/>
  <c r="K44" i="3"/>
  <c r="L44" i="3"/>
  <c r="K45" i="3"/>
  <c r="L45" i="3"/>
  <c r="K46" i="3"/>
  <c r="L46" i="3"/>
  <c r="K47" i="3"/>
  <c r="L47" i="3"/>
  <c r="K48" i="3"/>
  <c r="L48" i="3"/>
  <c r="K49" i="3"/>
  <c r="L49" i="3"/>
  <c r="K50" i="3"/>
  <c r="L50" i="3"/>
  <c r="K51" i="3"/>
  <c r="L51" i="3"/>
  <c r="K52" i="3"/>
  <c r="K53" i="3"/>
  <c r="L53" i="3"/>
  <c r="K54" i="3"/>
  <c r="K55" i="3"/>
  <c r="K56" i="3"/>
  <c r="K57" i="3"/>
  <c r="K58" i="3"/>
  <c r="K59" i="3"/>
  <c r="L59" i="3"/>
  <c r="K60" i="3"/>
  <c r="L60" i="3"/>
  <c r="K62" i="3"/>
  <c r="L62" i="3"/>
  <c r="L39" i="3"/>
  <c r="K39" i="3"/>
  <c r="F40" i="3"/>
  <c r="F41" i="3"/>
  <c r="F42" i="3"/>
  <c r="F43" i="3"/>
  <c r="F44" i="3"/>
  <c r="F45" i="3"/>
  <c r="F46" i="3"/>
  <c r="F47" i="3"/>
  <c r="F48" i="3"/>
  <c r="F49" i="3"/>
  <c r="F50" i="3"/>
  <c r="F51" i="3"/>
  <c r="F53" i="3"/>
  <c r="F58" i="3"/>
  <c r="F59" i="3"/>
  <c r="F60" i="3"/>
  <c r="F62" i="3"/>
  <c r="F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D60" i="3"/>
  <c r="E60" i="3"/>
  <c r="E39" i="3"/>
  <c r="D39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3" i="3"/>
  <c r="L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7" i="3"/>
  <c r="I32" i="3"/>
  <c r="K32" i="3" s="1"/>
  <c r="H32" i="3"/>
  <c r="J32" i="3" s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3" i="3"/>
  <c r="F7" i="3"/>
  <c r="C32" i="3"/>
  <c r="E32" i="3" s="1"/>
  <c r="B32" i="3"/>
  <c r="D32" i="3" s="1"/>
  <c r="M29" i="2"/>
  <c r="M34" i="2"/>
  <c r="M35" i="2"/>
  <c r="M36" i="2"/>
  <c r="M38" i="2"/>
  <c r="M39" i="2"/>
  <c r="M28" i="2"/>
  <c r="M9" i="2"/>
  <c r="M8" i="2"/>
  <c r="G9" i="2"/>
  <c r="G8" i="2"/>
  <c r="N7" i="34"/>
  <c r="N11" i="34"/>
  <c r="O15" i="34"/>
  <c r="M7" i="34"/>
  <c r="R7" i="34"/>
  <c r="H7" i="34"/>
  <c r="I7" i="34"/>
  <c r="Q7" i="34"/>
  <c r="G7" i="34"/>
  <c r="G11" i="34"/>
  <c r="J40" i="2" l="1"/>
  <c r="H32" i="36"/>
  <c r="H33" i="36" s="1"/>
  <c r="AI32" i="36"/>
  <c r="I20" i="2"/>
  <c r="J20" i="2"/>
  <c r="P50" i="2"/>
  <c r="O10" i="2"/>
  <c r="O30" i="2"/>
  <c r="L46" i="2"/>
  <c r="F46" i="2"/>
  <c r="K45" i="2"/>
  <c r="E45" i="2"/>
  <c r="E46" i="2"/>
  <c r="K46" i="2"/>
  <c r="P13" i="2"/>
  <c r="C40" i="2"/>
  <c r="I17" i="34"/>
  <c r="H17" i="34"/>
  <c r="I60" i="2"/>
  <c r="M15" i="34"/>
  <c r="O16" i="34"/>
  <c r="G33" i="2"/>
  <c r="R18" i="34"/>
  <c r="S18" i="34" s="1"/>
  <c r="Q15" i="2"/>
  <c r="L61" i="3"/>
  <c r="P41" i="3"/>
  <c r="P43" i="3"/>
  <c r="P44" i="3"/>
  <c r="P45" i="3"/>
  <c r="P46" i="3"/>
  <c r="P47" i="3"/>
  <c r="P48" i="3"/>
  <c r="P50" i="3"/>
  <c r="P51" i="3"/>
  <c r="P53" i="3"/>
  <c r="P59" i="3"/>
  <c r="I17" i="49"/>
  <c r="M30" i="2"/>
  <c r="N95" i="3"/>
  <c r="S7" i="34"/>
  <c r="S9" i="34"/>
  <c r="S8" i="34"/>
  <c r="E96" i="3"/>
  <c r="P70" i="3"/>
  <c r="O95" i="3"/>
  <c r="P60" i="3"/>
  <c r="F61" i="3"/>
  <c r="M53" i="2"/>
  <c r="Q32" i="2"/>
  <c r="Q31" i="2"/>
  <c r="G30" i="2"/>
  <c r="P96" i="3"/>
  <c r="P68" i="3"/>
  <c r="P84" i="3"/>
  <c r="P77" i="3"/>
  <c r="P75" i="3"/>
  <c r="P73" i="3"/>
  <c r="P21" i="3"/>
  <c r="D61" i="3"/>
  <c r="S13" i="34"/>
  <c r="R17" i="34"/>
  <c r="S17" i="34" s="1"/>
  <c r="Q59" i="2"/>
  <c r="Q17" i="2"/>
  <c r="Q11" i="2"/>
  <c r="Q9" i="2"/>
  <c r="P62" i="3"/>
  <c r="P30" i="3"/>
  <c r="P28" i="3"/>
  <c r="P26" i="3"/>
  <c r="P25" i="3"/>
  <c r="P23" i="3"/>
  <c r="P20" i="3"/>
  <c r="P18" i="3"/>
  <c r="P17" i="3"/>
  <c r="P16" i="3"/>
  <c r="P15" i="3"/>
  <c r="P14" i="3"/>
  <c r="P13" i="3"/>
  <c r="P11" i="3"/>
  <c r="Q58" i="2"/>
  <c r="O33" i="2"/>
  <c r="M10" i="2"/>
  <c r="Q48" i="2"/>
  <c r="P30" i="2"/>
  <c r="Q16" i="2"/>
  <c r="P81" i="3"/>
  <c r="N61" i="3"/>
  <c r="O61" i="3"/>
  <c r="K33" i="3"/>
  <c r="P33" i="3"/>
  <c r="L32" i="3"/>
  <c r="P12" i="3"/>
  <c r="Q55" i="2"/>
  <c r="M33" i="2"/>
  <c r="D40" i="2"/>
  <c r="Q8" i="2"/>
  <c r="G50" i="2"/>
  <c r="M50" i="2"/>
  <c r="Q52" i="2"/>
  <c r="Q51" i="2"/>
  <c r="O50" i="2"/>
  <c r="Q34" i="2"/>
  <c r="Q28" i="2"/>
  <c r="Q29" i="2"/>
  <c r="G10" i="2"/>
  <c r="Q57" i="2"/>
  <c r="Q56" i="2"/>
  <c r="Q54" i="2"/>
  <c r="Q49" i="2"/>
  <c r="P33" i="2"/>
  <c r="Q39" i="2"/>
  <c r="M13" i="2"/>
  <c r="O13" i="2"/>
  <c r="Q12" i="2"/>
  <c r="P7" i="3"/>
  <c r="O32" i="3"/>
  <c r="J33" i="3"/>
  <c r="E33" i="3"/>
  <c r="F32" i="3"/>
  <c r="S12" i="34"/>
  <c r="S11" i="34"/>
  <c r="S15" i="34"/>
  <c r="Q37" i="2"/>
  <c r="Q19" i="2"/>
  <c r="Q18" i="2"/>
  <c r="O17" i="34"/>
  <c r="N15" i="34"/>
  <c r="R16" i="34"/>
  <c r="S16" i="34" s="1"/>
  <c r="S10" i="34"/>
  <c r="H15" i="34"/>
  <c r="S14" i="34"/>
  <c r="I16" i="34"/>
  <c r="Q36" i="2"/>
  <c r="L95" i="3"/>
  <c r="P79" i="3"/>
  <c r="P78" i="3"/>
  <c r="P69" i="3"/>
  <c r="P82" i="3"/>
  <c r="F95" i="3"/>
  <c r="D96" i="3"/>
  <c r="P85" i="3"/>
  <c r="P80" i="3"/>
  <c r="P76" i="3"/>
  <c r="P74" i="3"/>
  <c r="P72" i="3"/>
  <c r="P71" i="3"/>
  <c r="P83" i="3"/>
  <c r="P40" i="3"/>
  <c r="P42" i="3"/>
  <c r="P8" i="3"/>
  <c r="P27" i="3"/>
  <c r="P24" i="3"/>
  <c r="P10" i="3"/>
  <c r="P86" i="3"/>
  <c r="P39" i="3"/>
  <c r="P49" i="3"/>
  <c r="E62" i="3"/>
  <c r="P9" i="3"/>
  <c r="P31" i="3"/>
  <c r="P29" i="3"/>
  <c r="P22" i="3"/>
  <c r="P19" i="3"/>
  <c r="D33" i="3"/>
  <c r="N32" i="3"/>
  <c r="H37" i="3"/>
  <c r="J37" i="3" s="1"/>
  <c r="Q38" i="2"/>
  <c r="P10" i="2"/>
  <c r="G15" i="34"/>
  <c r="N66" i="3"/>
  <c r="H66" i="3"/>
  <c r="J66" i="3"/>
  <c r="D66" i="3"/>
  <c r="D37" i="3"/>
  <c r="N37" i="3"/>
  <c r="Q35" i="2"/>
  <c r="Q14" i="2"/>
  <c r="G13" i="2"/>
  <c r="Q30" i="2" l="1"/>
  <c r="Q10" i="2"/>
  <c r="K51" i="2"/>
  <c r="K47" i="2"/>
  <c r="L54" i="2"/>
  <c r="L47" i="2"/>
  <c r="L37" i="2"/>
  <c r="L27" i="2"/>
  <c r="K28" i="2"/>
  <c r="K27" i="2"/>
  <c r="E37" i="2"/>
  <c r="E27" i="2"/>
  <c r="F30" i="2"/>
  <c r="F27" i="2"/>
  <c r="L17" i="2"/>
  <c r="L7" i="2"/>
  <c r="K17" i="2"/>
  <c r="K7" i="2"/>
  <c r="E11" i="2"/>
  <c r="E7" i="2"/>
  <c r="F17" i="2"/>
  <c r="F7" i="2"/>
  <c r="Q50" i="2"/>
  <c r="Q13" i="2"/>
  <c r="K38" i="2"/>
  <c r="K33" i="2"/>
  <c r="K35" i="2"/>
  <c r="K29" i="2"/>
  <c r="K31" i="2"/>
  <c r="K30" i="2"/>
  <c r="K39" i="2"/>
  <c r="K34" i="2"/>
  <c r="K36" i="2"/>
  <c r="K37" i="2"/>
  <c r="K32" i="2"/>
  <c r="E40" i="2"/>
  <c r="E35" i="2"/>
  <c r="E39" i="2"/>
  <c r="E33" i="2"/>
  <c r="E29" i="2"/>
  <c r="E28" i="2"/>
  <c r="E34" i="2"/>
  <c r="O40" i="2"/>
  <c r="E36" i="2"/>
  <c r="E30" i="2"/>
  <c r="E38" i="2"/>
  <c r="E32" i="2"/>
  <c r="E31" i="2"/>
  <c r="K50" i="2"/>
  <c r="K59" i="2"/>
  <c r="K57" i="2"/>
  <c r="K53" i="2"/>
  <c r="K49" i="2"/>
  <c r="K48" i="2"/>
  <c r="K54" i="2"/>
  <c r="Q33" i="2"/>
  <c r="L29" i="2"/>
  <c r="K58" i="2"/>
  <c r="K55" i="2"/>
  <c r="K52" i="2"/>
  <c r="K56" i="2"/>
  <c r="P61" i="3"/>
  <c r="L8" i="2"/>
  <c r="D62" i="3"/>
  <c r="L59" i="2"/>
  <c r="L28" i="2"/>
  <c r="K14" i="2"/>
  <c r="K9" i="2"/>
  <c r="L16" i="2"/>
  <c r="K8" i="2"/>
  <c r="E15" i="2"/>
  <c r="E18" i="2"/>
  <c r="L33" i="2"/>
  <c r="M40" i="2"/>
  <c r="L9" i="2"/>
  <c r="K13" i="2"/>
  <c r="K18" i="2"/>
  <c r="K19" i="2"/>
  <c r="F8" i="2"/>
  <c r="E8" i="2"/>
  <c r="P95" i="3"/>
  <c r="F38" i="2"/>
  <c r="L11" i="2"/>
  <c r="L12" i="2"/>
  <c r="L18" i="2"/>
  <c r="K10" i="2"/>
  <c r="K12" i="2"/>
  <c r="K16" i="2"/>
  <c r="K15" i="2"/>
  <c r="M20" i="2"/>
  <c r="K11" i="2"/>
  <c r="P32" i="3"/>
  <c r="L36" i="2"/>
  <c r="L38" i="2"/>
  <c r="L34" i="2"/>
  <c r="L39" i="2"/>
  <c r="L32" i="2"/>
  <c r="L31" i="2"/>
  <c r="F39" i="2"/>
  <c r="P40" i="2"/>
  <c r="F37" i="2"/>
  <c r="F35" i="2"/>
  <c r="L13" i="2"/>
  <c r="L10" i="2"/>
  <c r="L19" i="2"/>
  <c r="F14" i="2"/>
  <c r="L15" i="2"/>
  <c r="L14" i="2"/>
  <c r="F18" i="2"/>
  <c r="P20" i="2"/>
  <c r="F13" i="2"/>
  <c r="F19" i="2"/>
  <c r="F12" i="2"/>
  <c r="F15" i="2"/>
  <c r="F9" i="2"/>
  <c r="F16" i="2"/>
  <c r="L52" i="2"/>
  <c r="F36" i="2"/>
  <c r="F28" i="2"/>
  <c r="F40" i="2"/>
  <c r="F34" i="2"/>
  <c r="G40" i="2"/>
  <c r="F29" i="2"/>
  <c r="F33" i="2"/>
  <c r="F31" i="2"/>
  <c r="F32" i="2"/>
  <c r="E16" i="2"/>
  <c r="E19" i="2"/>
  <c r="E14" i="2"/>
  <c r="E12" i="2"/>
  <c r="F11" i="2"/>
  <c r="F10" i="2"/>
  <c r="L58" i="2"/>
  <c r="L51" i="2"/>
  <c r="L55" i="2"/>
  <c r="L57" i="2"/>
  <c r="L50" i="2"/>
  <c r="L49" i="2"/>
  <c r="M60" i="2"/>
  <c r="L56" i="2"/>
  <c r="L48" i="2"/>
  <c r="L53" i="2"/>
  <c r="L35" i="2"/>
  <c r="G20" i="2"/>
  <c r="E10" i="2"/>
  <c r="E17" i="2"/>
  <c r="E9" i="2"/>
  <c r="E13" i="2"/>
  <c r="O20" i="2"/>
  <c r="L30" i="2"/>
  <c r="Q40" i="2" l="1"/>
  <c r="K40" i="2"/>
  <c r="K60" i="2"/>
  <c r="K20" i="2"/>
  <c r="Q20" i="2"/>
  <c r="F20" i="2"/>
  <c r="L20" i="2"/>
  <c r="L60" i="2"/>
  <c r="L40" i="2"/>
  <c r="E20" i="2"/>
  <c r="D60" i="2" l="1"/>
  <c r="C60" i="2"/>
  <c r="E50" i="2" l="1"/>
  <c r="E47" i="2"/>
  <c r="F53" i="2"/>
  <c r="F47" i="2"/>
  <c r="G53" i="2"/>
  <c r="E53" i="2"/>
  <c r="F54" i="2"/>
  <c r="F51" i="2"/>
  <c r="F50" i="2"/>
  <c r="G60" i="2"/>
  <c r="E58" i="2"/>
  <c r="E51" i="2"/>
  <c r="O60" i="2"/>
  <c r="E48" i="2"/>
  <c r="P60" i="2"/>
  <c r="F48" i="2"/>
  <c r="P53" i="2"/>
  <c r="F57" i="2"/>
  <c r="F58" i="2"/>
  <c r="F55" i="2"/>
  <c r="F56" i="2"/>
  <c r="F59" i="2"/>
  <c r="E55" i="2"/>
  <c r="E54" i="2"/>
  <c r="E56" i="2"/>
  <c r="E52" i="2"/>
  <c r="E59" i="2"/>
  <c r="E49" i="2"/>
  <c r="O53" i="2"/>
  <c r="F52" i="2"/>
  <c r="F49" i="2"/>
  <c r="E57" i="2"/>
  <c r="Q60" i="2" l="1"/>
  <c r="F60" i="2"/>
  <c r="E60" i="2"/>
  <c r="Q53" i="2"/>
  <c r="D32" i="36"/>
  <c r="AK32" i="36" s="1"/>
  <c r="AQ32" i="36" s="1"/>
  <c r="E32" i="36"/>
  <c r="AL32" i="36" s="1"/>
  <c r="AO32" i="36" s="1"/>
  <c r="N32" i="36" l="1"/>
  <c r="K32" i="36"/>
  <c r="K33" i="36" s="1"/>
  <c r="J32" i="36"/>
  <c r="J33" i="36" s="1"/>
  <c r="P32" i="36"/>
</calcChain>
</file>

<file path=xl/sharedStrings.xml><?xml version="1.0" encoding="utf-8"?>
<sst xmlns="http://schemas.openxmlformats.org/spreadsheetml/2006/main" count="2852" uniqueCount="261">
  <si>
    <t>D</t>
  </si>
  <si>
    <t>HL</t>
  </si>
  <si>
    <t>Intra UE</t>
  </si>
  <si>
    <t>Intra + Extra UE</t>
  </si>
  <si>
    <t>Vinho com DO</t>
  </si>
  <si>
    <t>Vinho com IG</t>
  </si>
  <si>
    <t>Vinho</t>
  </si>
  <si>
    <t>Porto</t>
  </si>
  <si>
    <t>Madeira</t>
  </si>
  <si>
    <t>Outros</t>
  </si>
  <si>
    <t>Vinhos Espumantes e Espumosos</t>
  </si>
  <si>
    <t>Outros Vinhos e Mostos</t>
  </si>
  <si>
    <t>Total</t>
  </si>
  <si>
    <t>Estrutura (%)</t>
  </si>
  <si>
    <t>Estrutura</t>
  </si>
  <si>
    <t>Extra UE</t>
  </si>
  <si>
    <t>Destino</t>
  </si>
  <si>
    <t>OUTROS DESTINOS</t>
  </si>
  <si>
    <t>TOTAL</t>
  </si>
  <si>
    <t>1.000 €</t>
  </si>
  <si>
    <t>Europa Comunitária</t>
  </si>
  <si>
    <t>Países Terceiros</t>
  </si>
  <si>
    <t>Preço Médio (€ / l)</t>
  </si>
  <si>
    <t>%</t>
  </si>
  <si>
    <t>Exportações por Tipo de Produto</t>
  </si>
  <si>
    <t>Análise Estatistica do Comércio Internacional de Vinho</t>
  </si>
  <si>
    <t>0 - Nota Introdutória</t>
  </si>
  <si>
    <t>Nota</t>
  </si>
  <si>
    <t>Todos os dados constantes no ficheiro têm como Fonte o Instituto Nacional de Estatistica (INE), pelo que os dados relativos ao Vinho com DOP Porto e Madeira podem diferir dos dados divulgados pelo Instituto dos Vinhos Douro e Porto, IP (IVDP, IP) e Instituto do Vinho, Bordado e do Artesanato da Madeira, IP (IVBAM, IP).</t>
  </si>
  <si>
    <t>Branco</t>
  </si>
  <si>
    <t>Tinto</t>
  </si>
  <si>
    <t>Evolução das Exportações com Destino a uma Seleção de Mercados (NC 2204)</t>
  </si>
  <si>
    <t>2014 - Dados Definitivos</t>
  </si>
  <si>
    <t>Até 2 Litros</t>
  </si>
  <si>
    <r>
      <rPr>
        <b/>
        <sz val="11"/>
        <color indexed="9"/>
        <rFont val="Symbol"/>
        <family val="1"/>
        <charset val="2"/>
      </rPr>
      <t xml:space="preserve">D </t>
    </r>
    <r>
      <rPr>
        <b/>
        <sz val="11"/>
        <color indexed="9"/>
        <rFont val="Calibri"/>
        <family val="2"/>
      </rPr>
      <t>2017 / 2016</t>
    </r>
  </si>
  <si>
    <t>2017/2016</t>
  </si>
  <si>
    <t>Superior a 10 Litros</t>
  </si>
  <si>
    <t>Superior a 2 até 10 Litros</t>
  </si>
  <si>
    <t>Vinho (ex-mesa)</t>
  </si>
  <si>
    <t>Vinho com Indicação de Casta</t>
  </si>
  <si>
    <t>jan - mar</t>
  </si>
  <si>
    <t>Superior a 2 litros até 10 litros</t>
  </si>
  <si>
    <t>Superior a 2 litros</t>
  </si>
  <si>
    <t>Até 2 litros</t>
  </si>
  <si>
    <t>Superior a 10 litros</t>
  </si>
  <si>
    <t>Evolução das Exportações de Vinho com DOP + Vinho com IGP + Vinho (ex-mesa) por Cor e Acondicionamento</t>
  </si>
  <si>
    <t>€ / Litro</t>
  </si>
  <si>
    <t>Evolução Recente da Balança Comercial (1.000 €)</t>
  </si>
  <si>
    <t xml:space="preserve">Evolução anual </t>
  </si>
  <si>
    <t>Exportações (1)</t>
  </si>
  <si>
    <t>Intra+ Extra</t>
  </si>
  <si>
    <t>INTA</t>
  </si>
  <si>
    <t>Extra</t>
  </si>
  <si>
    <t>TVH</t>
  </si>
  <si>
    <t>Importações (2)</t>
  </si>
  <si>
    <t>jan</t>
  </si>
  <si>
    <t>fev</t>
  </si>
  <si>
    <t>Saldo [ (1)-(2) ]</t>
  </si>
  <si>
    <t>mar</t>
  </si>
  <si>
    <t>abr</t>
  </si>
  <si>
    <t>Cobertura [ (1) / (2) ]</t>
  </si>
  <si>
    <t>mai</t>
  </si>
  <si>
    <t>jun</t>
  </si>
  <si>
    <t>jul</t>
  </si>
  <si>
    <t>ago</t>
  </si>
  <si>
    <t>set</t>
  </si>
  <si>
    <t>out</t>
  </si>
  <si>
    <t>nov</t>
  </si>
  <si>
    <t>dez</t>
  </si>
  <si>
    <t>TVH - Taxa de Variação Homóloga</t>
  </si>
  <si>
    <t>Importação</t>
  </si>
  <si>
    <t>Exportação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</si>
  <si>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</si>
  <si>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</si>
  <si>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</si>
  <si>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</si>
  <si>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</si>
  <si>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</si>
  <si>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</si>
  <si>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</si>
  <si>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</si>
  <si>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</si>
  <si>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</si>
  <si>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</si>
  <si>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1ª Trim</t>
  </si>
  <si>
    <t>2º Trim</t>
  </si>
  <si>
    <t>3º Trim</t>
  </si>
  <si>
    <t>4º Trim</t>
  </si>
  <si>
    <t>mês</t>
  </si>
  <si>
    <t>Mês</t>
  </si>
  <si>
    <t xml:space="preserve">             </t>
  </si>
  <si>
    <t>Evolução das Exportações de Vinho (NC 2204) por Mercado / Acondicionamento</t>
  </si>
  <si>
    <t>Evolução das Exportações de Vinhos Espumantes e Espumosos por Mercado</t>
  </si>
  <si>
    <t>Evolução das Exportações de Vinhos Espumantes e Espumosos com Destino a uma Seleção de Mercados</t>
  </si>
  <si>
    <t>2016 -  Dados Definitivos</t>
  </si>
  <si>
    <t>3. Evolução Mensal e Timestral das Importações</t>
  </si>
  <si>
    <t>2 - Evolução  Mensal e Trimestral das Exportações</t>
  </si>
  <si>
    <t>Evolução  Mensal e Trimestral das Exportações</t>
  </si>
  <si>
    <t>Evolução  Mensal e Trimestral das Importações</t>
  </si>
  <si>
    <t>4 - Exportações por Tipo de Produto</t>
  </si>
  <si>
    <t>1 - Evolução Recente da Balança Comercial (1.000 €)</t>
  </si>
  <si>
    <t>2017 - Dados Definitivos</t>
  </si>
  <si>
    <t>Peso</t>
  </si>
  <si>
    <t xml:space="preserve">Peso </t>
  </si>
  <si>
    <t>6 - Evolução das Exportações de Vinho (NC 2204) por Mercado / Acondicionamento</t>
  </si>
  <si>
    <t>8 - Evolução das Exportações com Destino a uma Selecção de Mercados</t>
  </si>
  <si>
    <t>2019 - Dados Definitivos</t>
  </si>
  <si>
    <t>2018 - Dados Definitivos</t>
  </si>
  <si>
    <t>Vinho Certificado</t>
  </si>
  <si>
    <t>11 - Evolução das Exportações de Vinho com DO + Vinho com IG + Vinho (ex-vinho mesa) com Destino a uma Selecção de Mercados</t>
  </si>
  <si>
    <t>12 - Evolução das Exportações de Vinho com DO + IG por Mercado / Acondicionamento</t>
  </si>
  <si>
    <t>13 - Evolução das Exportações de Vinho com DO + Vinho com IG com Destino a uma Selecção de Mercados</t>
  </si>
  <si>
    <t>14 - Evolução das Exportações de Vinho com DO por Mercado / Acondicionamento</t>
  </si>
  <si>
    <t>15 - Evolução das Exportações de Vinho com DO com Destino a uma Selecção de Mercados</t>
  </si>
  <si>
    <t>Vinho Licoroso com DO / IG</t>
  </si>
  <si>
    <t>Vinho Licoroso sem DO / IG</t>
  </si>
  <si>
    <t>Evolução das Exportações de Vinho Licoroso com DO Porto com Destino a uma Seleção de Mercados</t>
  </si>
  <si>
    <t>Evolução das Exportações de Vinho Licoroso com DO Porto por Mercado</t>
  </si>
  <si>
    <t>Evolução das Exportações de Vinho Licoroso com DO Madeira por Mercado</t>
  </si>
  <si>
    <t>Evolução das Exportações de Vinho Licoroso com DO Madeira com Destino a uma Seleção de Mercados</t>
  </si>
  <si>
    <t>Ano Móvel</t>
  </si>
  <si>
    <t>2020 - Dados Definitivos (09-09-2021)</t>
  </si>
  <si>
    <t>2021  - Dados Definitivos  ( 09-08-2022)</t>
  </si>
  <si>
    <t>2022 - Dados Definitivos Revistos (09-08-2024)</t>
  </si>
  <si>
    <t>2023 - Dados Definitivos (09-08-2024)</t>
  </si>
  <si>
    <t>2015 - Dados Definitivos Revistos</t>
  </si>
  <si>
    <t>2024 - Dados Definitivos (08-08-2025)</t>
  </si>
  <si>
    <t>Vinho Tinto</t>
  </si>
  <si>
    <t>Vinho Branco</t>
  </si>
  <si>
    <t>Peso (%)</t>
  </si>
  <si>
    <t>PREÇO MÉDIO (Euro / litro)</t>
  </si>
  <si>
    <t>VALOR (1000 €)</t>
  </si>
  <si>
    <t>VOLUME (HL)</t>
  </si>
  <si>
    <t>&lt;</t>
  </si>
  <si>
    <t>Volume (HL)</t>
  </si>
  <si>
    <t>Valor (1.000 €)</t>
  </si>
  <si>
    <t>Peso (%) em Volume</t>
  </si>
  <si>
    <t>Peso (%) em Valor</t>
  </si>
  <si>
    <t>Volume</t>
  </si>
  <si>
    <t>Valor</t>
  </si>
  <si>
    <t>Preço Médio</t>
  </si>
  <si>
    <t>Evolução das Exportações de Vinho Tranquilo (Vinho DO + Vinho IG + Vinho (ex-mesa)) por Mercado / Acondicionamento</t>
  </si>
  <si>
    <t>Evolução das Exportações de Vinho Tranquilo (Vinho DO + Vinho IG + Vinho (ex-mesa)) com Destino a uma Seleção de Países</t>
  </si>
  <si>
    <t>Evolução das Exportações de Vinho Tranquilo (Vinho DO + Vinho IG ) por Mercado / Acondicionamento</t>
  </si>
  <si>
    <t>Evolução das Exportações de Vinho Tranquilo (Vinho DO + Vinho  IG ) com Destino a uma Seleção de Países</t>
  </si>
  <si>
    <t>Evolução das Exportações de Vinho Tranquilo (Vinho DO) por Mercado / Acondicionamento</t>
  </si>
  <si>
    <t>Evolução das Exportações de Vinho Tranquilo (Vinho IG) por Mercado / Acondicionamento</t>
  </si>
  <si>
    <t>Evolução das Exportações de Vinho Tranquilo (Vinho DO) com Destino a uma Seleção de Países</t>
  </si>
  <si>
    <t>Evolução das Exportações de Vinho Tranquilo (Vinho IG) com Destino a uma Seleção de Países</t>
  </si>
  <si>
    <t>Evolução das Exportações de Vinho Tranquilo (Vinho (ex-mesa) por Mercado / Acondicionamento</t>
  </si>
  <si>
    <t>Evolução das Exportações de Vinho Tranquilo (Vinho (ex-mesa)) com Destino a uma Seleção de Países</t>
  </si>
  <si>
    <t>D       2026/2025</t>
  </si>
  <si>
    <t>2026 /2025</t>
  </si>
  <si>
    <t>2026 / 2025</t>
  </si>
  <si>
    <r>
      <rPr>
        <b/>
        <sz val="11"/>
        <color theme="0"/>
        <rFont val="Symbol"/>
        <family val="1"/>
        <charset val="2"/>
      </rPr>
      <t>D</t>
    </r>
    <r>
      <rPr>
        <b/>
        <sz val="11"/>
        <color theme="0"/>
        <rFont val="Calibri"/>
        <family val="2"/>
      </rPr>
      <t xml:space="preserve"> 2026-2025 (%)</t>
    </r>
  </si>
  <si>
    <t>Preço Médio (€/l)</t>
  </si>
  <si>
    <t>2026/2025</t>
  </si>
  <si>
    <t>10 - Evolução das Exportações de Vinho Tranquilo (Vinho DO + Vinho IG + Vinho (ex-mesa)) por Mercado / Acondicionamento</t>
  </si>
  <si>
    <t>16 - Evolução das Exportações de Vinho com IG por Mercado / Acondicionamento</t>
  </si>
  <si>
    <t>17 - Evolução das Exportações de Vinho com IG com Destino a uma Seleção de Mercados</t>
  </si>
  <si>
    <t>18 - Evolução das Exportações de Vinho ( ex-vinho mesa) por Mercado / Acondicionamento</t>
  </si>
  <si>
    <t>19 - Evolução das Exportações de Vinho (ex-vinho mesa) com Destino a uma Seleção de Mercados</t>
  </si>
  <si>
    <t>20- Evolução das Exportações de Vinhos Espumantes e Espumosos por Mercado</t>
  </si>
  <si>
    <t>21 - Evolução das Exportações de Vinhos Espumantes e Espumosos com Destino a uma Seleção de Mercados</t>
  </si>
  <si>
    <t>22 - Evolução das Exportações de Vinho Licoroso com DO Porto por Mercado</t>
  </si>
  <si>
    <t>23 - Evolução das Exportações de Vinho Licoroso com DO Porto com Destino a uma Seleção de Mercados</t>
  </si>
  <si>
    <t>24 - Evolução das Exportações de Vinho Licoroso com DO Madeira por Mercado</t>
  </si>
  <si>
    <t>25 - Evolução das Exportações de Vinho Licoroso com DO Madeira com Destino a uma Seleção de Mercados</t>
  </si>
  <si>
    <t>2007/2025</t>
  </si>
  <si>
    <t>maio 2024 a abr 2025</t>
  </si>
  <si>
    <t>jan-abr</t>
  </si>
  <si>
    <t>maio 2025 a abr 2026</t>
  </si>
  <si>
    <t>Exportações por Tipo de Produto - abril  2026 vs abril 2025</t>
  </si>
  <si>
    <t>Evolução das Exportações de Vinho (NC 2204) por Mercado / Acondicionamento - abril 2026 vs abril 2025</t>
  </si>
  <si>
    <t>Evolução das Exportações com Destino a uma Seleção de Mercados (NC 2204) - abril 2026 vs abril 2025</t>
  </si>
  <si>
    <t>jan-abr 2025</t>
  </si>
  <si>
    <t>jan-abr 2026</t>
  </si>
  <si>
    <t>jan - abr</t>
  </si>
  <si>
    <t>Abril 2026 versus Abril 2025</t>
  </si>
  <si>
    <t>5 - Exportações por Tipo de Produto - abril 2026 vs abril 2025</t>
  </si>
  <si>
    <t>7 - Evolução das Exportações de Vinho (NC 2204) por Mercado / Acondicionamento - abril 2026 vs abril 2025</t>
  </si>
  <si>
    <t>9 - Evolução das Exportações com Destino a uma Seleção de Mercados (NC 2204) - abril 2026 vs abril  2025</t>
  </si>
  <si>
    <t>FRANCA</t>
  </si>
  <si>
    <t>E.U.AMERICA</t>
  </si>
  <si>
    <t>BRASIL</t>
  </si>
  <si>
    <t>REINO UNIDO</t>
  </si>
  <si>
    <t>ANGOLA</t>
  </si>
  <si>
    <t>ALEMANHA</t>
  </si>
  <si>
    <t>PAISES BAIXOS</t>
  </si>
  <si>
    <t>CANADA</t>
  </si>
  <si>
    <t>POLONIA</t>
  </si>
  <si>
    <t>BELGICA</t>
  </si>
  <si>
    <t>SUICA</t>
  </si>
  <si>
    <t>FEDERAÇÃO RUSSA</t>
  </si>
  <si>
    <t>SUECIA</t>
  </si>
  <si>
    <t>ESPANHA</t>
  </si>
  <si>
    <t>DINAMARCA</t>
  </si>
  <si>
    <t>NORUEGA</t>
  </si>
  <si>
    <t>PAISES PT N/ DETERM.</t>
  </si>
  <si>
    <t>JAPAO</t>
  </si>
  <si>
    <t>FINLANDIA</t>
  </si>
  <si>
    <t>LUXEMBURGO</t>
  </si>
  <si>
    <t>ITALIA</t>
  </si>
  <si>
    <t>GUINE BISSAU</t>
  </si>
  <si>
    <t>S.TOME PRINCIPE</t>
  </si>
  <si>
    <t>IRLANDA</t>
  </si>
  <si>
    <t>CABO VERDE</t>
  </si>
  <si>
    <t>AUSTRIA</t>
  </si>
  <si>
    <t>LETONIA</t>
  </si>
  <si>
    <t>ROMENIA</t>
  </si>
  <si>
    <t>REP. CHECA</t>
  </si>
  <si>
    <t>LITUANIA</t>
  </si>
  <si>
    <t>ESTONIA</t>
  </si>
  <si>
    <t>CHIPRE</t>
  </si>
  <si>
    <t>HUNGRIA</t>
  </si>
  <si>
    <t>REP. ESLOVACA</t>
  </si>
  <si>
    <t>BULGARIA</t>
  </si>
  <si>
    <t>CHINA</t>
  </si>
  <si>
    <t>UCRANIA</t>
  </si>
  <si>
    <t>COREIA DO SUL</t>
  </si>
  <si>
    <t>ISRAEL</t>
  </si>
  <si>
    <t>COLOMBIA</t>
  </si>
  <si>
    <t>MACAU</t>
  </si>
  <si>
    <t>MOCAMBIQUE</t>
  </si>
  <si>
    <t>URUGUAI</t>
  </si>
  <si>
    <t>AUSTRALIA</t>
  </si>
  <si>
    <t>NIGERIA</t>
  </si>
  <si>
    <t>MEXICO</t>
  </si>
  <si>
    <t>BIELORRUSSIA</t>
  </si>
  <si>
    <t>HONG-KONG</t>
  </si>
  <si>
    <t>PARAGUAI</t>
  </si>
  <si>
    <t>ESLOVENIA</t>
  </si>
  <si>
    <t>GANA</t>
  </si>
  <si>
    <t>RUANDA</t>
  </si>
  <si>
    <t>AFRICA DO SUL</t>
  </si>
  <si>
    <t>MALTA</t>
  </si>
  <si>
    <t>SERVIA</t>
  </si>
  <si>
    <t>TIMOR LESTE</t>
  </si>
  <si>
    <t>GRECIA</t>
  </si>
  <si>
    <t>MARROCOS</t>
  </si>
  <si>
    <t>TURQUIA</t>
  </si>
  <si>
    <t>GUINE EQUATORIAL</t>
  </si>
  <si>
    <t>GUINE</t>
  </si>
  <si>
    <t>PAQUISTAO</t>
  </si>
  <si>
    <t>PROV/ABAST.BORDO PT</t>
  </si>
  <si>
    <t>BURUNDI</t>
  </si>
  <si>
    <t>ZAMBIA</t>
  </si>
  <si>
    <t>VENEZUELA</t>
  </si>
  <si>
    <t>ARABIA SAUDITA</t>
  </si>
  <si>
    <t>SINGAPURA</t>
  </si>
  <si>
    <t>CROACIA</t>
  </si>
  <si>
    <t>INDONESIA</t>
  </si>
  <si>
    <t>NOVA ZELANDIA</t>
  </si>
  <si>
    <t>ANDORRA</t>
  </si>
  <si>
    <t>COSTA DO MARFIM</t>
  </si>
  <si>
    <t>TAIWAN</t>
  </si>
  <si>
    <t>TAILANDIA</t>
  </si>
  <si>
    <t>GEORGIA</t>
  </si>
  <si>
    <t>BERMUDAS</t>
  </si>
  <si>
    <t>SÃO BARTOLOMEU</t>
  </si>
  <si>
    <t>2025 - Dados Preliminares (09-06-2026)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</si>
</sst>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0.0%"/>
    <numFmt numFmtId="165" formatCode="0.0"/>
    <numFmt numFmtId="166" formatCode="#,##0.0"/>
  </numFmts>
  <fonts count="2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9"/>
      <name val="Symbol"/>
      <family val="1"/>
      <charset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0"/>
      <name val="Symbol"/>
      <family val="1"/>
      <charset val="2"/>
    </font>
    <font>
      <b/>
      <i/>
      <sz val="11"/>
      <color theme="1"/>
      <name val="Calibri"/>
      <family val="2"/>
    </font>
    <font>
      <b/>
      <sz val="12"/>
      <color rgb="FF002060"/>
      <name val="Calibri"/>
      <family val="2"/>
    </font>
    <font>
      <b/>
      <sz val="9"/>
      <color theme="0"/>
      <name val="Symbol"/>
      <family val="1"/>
      <charset val="2"/>
    </font>
    <font>
      <sz val="11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  <font>
      <b/>
      <sz val="11"/>
      <color theme="0"/>
      <name val="Calibri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27">
    <border>
      <left/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/>
      <diagonal/>
    </border>
    <border>
      <left/>
      <right/>
      <top style="thin">
        <color theme="8" tint="-0.24994659260841701"/>
      </top>
      <bottom/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0"/>
      </left>
      <right/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/>
      <diagonal/>
    </border>
    <border>
      <left/>
      <right/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 style="thin">
        <color theme="0"/>
      </bottom>
      <diagonal/>
    </border>
    <border>
      <left/>
      <right style="medium">
        <color theme="0"/>
      </right>
      <top style="medium">
        <color theme="8" tint="-0.24994659260841701"/>
      </top>
      <bottom style="thin">
        <color theme="0"/>
      </bottom>
      <diagonal/>
    </border>
    <border>
      <left/>
      <right/>
      <top style="medium">
        <color theme="8" tint="-0.24994659260841701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/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/>
      <bottom/>
      <diagonal/>
    </border>
    <border>
      <left style="medium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0"/>
      </right>
      <top/>
      <bottom style="medium">
        <color theme="8" tint="-0.24994659260841701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8" tint="-0.24994659260841701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0"/>
      </right>
      <top/>
      <bottom/>
      <diagonal/>
    </border>
    <border>
      <left style="medium">
        <color theme="8" tint="-0.24994659260841701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/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/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thin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/>
      <right style="medium">
        <color theme="8" tint="-0.499984740745262"/>
      </right>
      <top/>
      <bottom/>
      <diagonal/>
    </border>
    <border>
      <left/>
      <right style="medium">
        <color theme="8" tint="-0.499984740745262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499984740745262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499984740745262"/>
      </right>
      <top/>
      <bottom/>
      <diagonal/>
    </border>
    <border>
      <left style="medium">
        <color theme="8" tint="-0.24994659260841701"/>
      </left>
      <right style="thin">
        <color theme="8" tint="-0.499984740745262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8" tint="-0.24994659260841701"/>
      </right>
      <top style="thin">
        <color theme="0"/>
      </top>
      <bottom style="thin">
        <color theme="0"/>
      </bottom>
      <diagonal/>
    </border>
    <border>
      <left style="medium">
        <color theme="8" tint="-0.24994659260841701"/>
      </left>
      <right/>
      <top style="thin">
        <color theme="0"/>
      </top>
      <bottom style="thin">
        <color theme="0"/>
      </bottom>
      <diagonal/>
    </border>
    <border>
      <left style="medium">
        <color rgb="FF0070C0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8" tint="-0.24994659260841701"/>
      </left>
      <right/>
      <top style="thin">
        <color theme="0"/>
      </top>
      <bottom style="medium">
        <color theme="8" tint="-0.24994659260841701"/>
      </bottom>
      <diagonal/>
    </border>
    <border>
      <left/>
      <right/>
      <top style="thin">
        <color theme="0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thin">
        <color theme="0"/>
      </bottom>
      <diagonal/>
    </border>
    <border>
      <left/>
      <right style="medium">
        <color theme="0" tint="-4.9989318521683403E-2"/>
      </right>
      <top style="thin">
        <color theme="0"/>
      </top>
      <bottom style="thin">
        <color theme="0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551">
    <xf numFmtId="0" fontId="0" fillId="0" borderId="0" xfId="0"/>
    <xf numFmtId="0" fontId="8" fillId="0" borderId="0" xfId="0" applyFont="1"/>
    <xf numFmtId="164" fontId="0" fillId="0" borderId="0" xfId="0" applyNumberFormat="1"/>
    <xf numFmtId="0" fontId="10" fillId="0" borderId="0" xfId="0" applyFont="1"/>
    <xf numFmtId="0" fontId="11" fillId="0" borderId="0" xfId="0" applyFont="1"/>
    <xf numFmtId="0" fontId="7" fillId="0" borderId="0" xfId="1"/>
    <xf numFmtId="0" fontId="0" fillId="0" borderId="0" xfId="0" applyAlignment="1">
      <alignment vertical="top" wrapText="1"/>
    </xf>
    <xf numFmtId="0" fontId="1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0" fontId="8" fillId="0" borderId="6" xfId="0" applyFont="1" applyBorder="1"/>
    <xf numFmtId="0" fontId="8" fillId="0" borderId="7" xfId="0" applyFont="1" applyBorder="1"/>
    <xf numFmtId="164" fontId="8" fillId="0" borderId="7" xfId="0" applyNumberFormat="1" applyFont="1" applyBorder="1"/>
    <xf numFmtId="0" fontId="10" fillId="0" borderId="9" xfId="0" applyFont="1" applyBorder="1"/>
    <xf numFmtId="0" fontId="9" fillId="2" borderId="2" xfId="0" applyFont="1" applyFill="1" applyBorder="1" applyAlignment="1">
      <alignment horizontal="center"/>
    </xf>
    <xf numFmtId="3" fontId="8" fillId="0" borderId="6" xfId="0" applyNumberFormat="1" applyFont="1" applyBorder="1"/>
    <xf numFmtId="3" fontId="8" fillId="0" borderId="8" xfId="0" applyNumberFormat="1" applyFont="1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5" xfId="0" applyNumberFormat="1" applyBorder="1"/>
    <xf numFmtId="0" fontId="10" fillId="0" borderId="12" xfId="0" applyFont="1" applyBorder="1"/>
    <xf numFmtId="2" fontId="8" fillId="0" borderId="3" xfId="0" applyNumberFormat="1" applyFont="1" applyBorder="1"/>
    <xf numFmtId="0" fontId="9" fillId="2" borderId="3" xfId="0" applyFont="1" applyFill="1" applyBorder="1" applyAlignment="1">
      <alignment horizontal="center"/>
    </xf>
    <xf numFmtId="6" fontId="9" fillId="2" borderId="4" xfId="0" applyNumberFormat="1" applyFont="1" applyFill="1" applyBorder="1" applyAlignment="1">
      <alignment horizontal="center"/>
    </xf>
    <xf numFmtId="2" fontId="0" fillId="0" borderId="2" xfId="0" applyNumberFormat="1" applyBorder="1"/>
    <xf numFmtId="2" fontId="0" fillId="0" borderId="0" xfId="0" applyNumberFormat="1"/>
    <xf numFmtId="2" fontId="8" fillId="0" borderId="6" xfId="0" applyNumberFormat="1" applyFont="1" applyBorder="1"/>
    <xf numFmtId="0" fontId="4" fillId="0" borderId="0" xfId="0" applyFont="1"/>
    <xf numFmtId="3" fontId="10" fillId="0" borderId="2" xfId="0" applyNumberFormat="1" applyFont="1" applyBorder="1"/>
    <xf numFmtId="0" fontId="0" fillId="0" borderId="15" xfId="0" applyBorder="1"/>
    <xf numFmtId="0" fontId="10" fillId="0" borderId="16" xfId="0" applyFont="1" applyBorder="1"/>
    <xf numFmtId="0" fontId="0" fillId="0" borderId="0" xfId="0" applyAlignment="1">
      <alignment horizontal="center"/>
    </xf>
    <xf numFmtId="0" fontId="8" fillId="0" borderId="6" xfId="0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3" fontId="0" fillId="0" borderId="19" xfId="0" applyNumberFormat="1" applyBorder="1"/>
    <xf numFmtId="2" fontId="0" fillId="0" borderId="2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14" fillId="0" borderId="0" xfId="0" applyFont="1"/>
    <xf numFmtId="2" fontId="8" fillId="0" borderId="12" xfId="0" applyNumberFormat="1" applyFont="1" applyBorder="1"/>
    <xf numFmtId="2" fontId="8" fillId="0" borderId="9" xfId="0" applyNumberFormat="1" applyFont="1" applyBorder="1"/>
    <xf numFmtId="164" fontId="10" fillId="0" borderId="9" xfId="0" applyNumberFormat="1" applyFont="1" applyBorder="1"/>
    <xf numFmtId="0" fontId="10" fillId="0" borderId="2" xfId="0" applyFont="1" applyBorder="1"/>
    <xf numFmtId="164" fontId="10" fillId="0" borderId="0" xfId="0" applyNumberFormat="1" applyFont="1"/>
    <xf numFmtId="0" fontId="8" fillId="0" borderId="4" xfId="0" applyFont="1" applyBorder="1"/>
    <xf numFmtId="164" fontId="5" fillId="0" borderId="18" xfId="0" applyNumberFormat="1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4" fontId="5" fillId="0" borderId="18" xfId="0" applyNumberFormat="1" applyFont="1" applyBorder="1"/>
    <xf numFmtId="164" fontId="5" fillId="0" borderId="23" xfId="0" applyNumberFormat="1" applyFont="1" applyBorder="1"/>
    <xf numFmtId="164" fontId="5" fillId="0" borderId="29" xfId="0" applyNumberFormat="1" applyFont="1" applyBorder="1"/>
    <xf numFmtId="164" fontId="5" fillId="0" borderId="17" xfId="0" applyNumberFormat="1" applyFont="1" applyBorder="1"/>
    <xf numFmtId="0" fontId="8" fillId="0" borderId="1" xfId="0" applyFont="1" applyBorder="1" applyAlignment="1">
      <alignment horizontal="center"/>
    </xf>
    <xf numFmtId="164" fontId="5" fillId="0" borderId="30" xfId="0" applyNumberFormat="1" applyFont="1" applyBorder="1"/>
    <xf numFmtId="164" fontId="5" fillId="0" borderId="32" xfId="0" applyNumberFormat="1" applyFont="1" applyBorder="1"/>
    <xf numFmtId="164" fontId="5" fillId="0" borderId="34" xfId="0" applyNumberFormat="1" applyFont="1" applyBorder="1"/>
    <xf numFmtId="164" fontId="5" fillId="0" borderId="35" xfId="0" applyNumberFormat="1" applyFont="1" applyBorder="1"/>
    <xf numFmtId="164" fontId="5" fillId="0" borderId="28" xfId="0" applyNumberFormat="1" applyFont="1" applyBorder="1"/>
    <xf numFmtId="2" fontId="8" fillId="0" borderId="4" xfId="0" applyNumberFormat="1" applyFont="1" applyBorder="1"/>
    <xf numFmtId="2" fontId="0" fillId="0" borderId="12" xfId="0" applyNumberFormat="1" applyBorder="1"/>
    <xf numFmtId="2" fontId="0" fillId="0" borderId="9" xfId="0" applyNumberFormat="1" applyBorder="1"/>
    <xf numFmtId="2" fontId="9" fillId="0" borderId="3" xfId="0" applyNumberFormat="1" applyFont="1" applyBorder="1"/>
    <xf numFmtId="164" fontId="9" fillId="0" borderId="17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0" fillId="0" borderId="9" xfId="0" applyBorder="1" applyAlignment="1">
      <alignment horizontal="left" indent="1"/>
    </xf>
    <xf numFmtId="0" fontId="0" fillId="0" borderId="9" xfId="0" applyBorder="1"/>
    <xf numFmtId="0" fontId="8" fillId="0" borderId="6" xfId="0" applyFont="1" applyBorder="1" applyAlignment="1">
      <alignment horizontal="left"/>
    </xf>
    <xf numFmtId="0" fontId="0" fillId="0" borderId="2" xfId="0" applyBorder="1" applyAlignment="1">
      <alignment horizontal="left" indent="1"/>
    </xf>
    <xf numFmtId="0" fontId="0" fillId="0" borderId="0" xfId="0" applyAlignment="1">
      <alignment horizontal="left" indent="1"/>
    </xf>
    <xf numFmtId="0" fontId="10" fillId="0" borderId="3" xfId="0" applyFont="1" applyBorder="1"/>
    <xf numFmtId="0" fontId="0" fillId="0" borderId="4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3" fontId="0" fillId="0" borderId="12" xfId="0" applyNumberFormat="1" applyBorder="1"/>
    <xf numFmtId="3" fontId="0" fillId="0" borderId="13" xfId="0" applyNumberFormat="1" applyBorder="1"/>
    <xf numFmtId="164" fontId="5" fillId="0" borderId="6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5" fillId="0" borderId="31" xfId="0" applyNumberFormat="1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164" fontId="5" fillId="0" borderId="25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24" xfId="0" applyNumberFormat="1" applyFont="1" applyBorder="1" applyAlignment="1">
      <alignment horizontal="center"/>
    </xf>
    <xf numFmtId="2" fontId="9" fillId="0" borderId="10" xfId="0" applyNumberFormat="1" applyFont="1" applyBorder="1"/>
    <xf numFmtId="2" fontId="8" fillId="0" borderId="11" xfId="0" applyNumberFormat="1" applyFont="1" applyBorder="1"/>
    <xf numFmtId="164" fontId="9" fillId="0" borderId="29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9" fillId="0" borderId="27" xfId="0" applyNumberFormat="1" applyFont="1" applyBorder="1" applyAlignment="1">
      <alignment horizontal="center"/>
    </xf>
    <xf numFmtId="2" fontId="9" fillId="0" borderId="19" xfId="0" applyNumberFormat="1" applyFont="1" applyBorder="1"/>
    <xf numFmtId="2" fontId="8" fillId="0" borderId="20" xfId="0" applyNumberFormat="1" applyFont="1" applyBorder="1"/>
    <xf numFmtId="164" fontId="9" fillId="0" borderId="28" xfId="0" applyNumberFormat="1" applyFont="1" applyBorder="1" applyAlignment="1">
      <alignment horizontal="center"/>
    </xf>
    <xf numFmtId="2" fontId="8" fillId="0" borderId="22" xfId="0" applyNumberFormat="1" applyFont="1" applyBorder="1"/>
    <xf numFmtId="2" fontId="8" fillId="0" borderId="21" xfId="0" applyNumberFormat="1" applyFont="1" applyBorder="1"/>
    <xf numFmtId="164" fontId="5" fillId="0" borderId="3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0" fillId="0" borderId="20" xfId="0" applyBorder="1"/>
    <xf numFmtId="0" fontId="6" fillId="0" borderId="0" xfId="0" applyFont="1"/>
    <xf numFmtId="164" fontId="5" fillId="0" borderId="1" xfId="0" applyNumberFormat="1" applyFont="1" applyBorder="1"/>
    <xf numFmtId="164" fontId="0" fillId="0" borderId="42" xfId="0" applyNumberFormat="1" applyBorder="1"/>
    <xf numFmtId="0" fontId="0" fillId="0" borderId="45" xfId="0" applyBorder="1"/>
    <xf numFmtId="3" fontId="6" fillId="0" borderId="0" xfId="0" applyNumberFormat="1" applyFont="1"/>
    <xf numFmtId="0" fontId="0" fillId="0" borderId="43" xfId="0" applyBorder="1"/>
    <xf numFmtId="6" fontId="8" fillId="0" borderId="0" xfId="0" applyNumberFormat="1" applyFont="1" applyAlignment="1">
      <alignment horizontal="right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9" xfId="0" applyBorder="1"/>
    <xf numFmtId="3" fontId="0" fillId="0" borderId="20" xfId="0" applyNumberFormat="1" applyBorder="1"/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3" fontId="0" fillId="0" borderId="32" xfId="0" applyNumberFormat="1" applyBorder="1"/>
    <xf numFmtId="0" fontId="0" fillId="0" borderId="36" xfId="0" applyBorder="1"/>
    <xf numFmtId="3" fontId="0" fillId="0" borderId="34" xfId="0" applyNumberFormat="1" applyBorder="1"/>
    <xf numFmtId="0" fontId="0" fillId="0" borderId="34" xfId="0" applyBorder="1"/>
    <xf numFmtId="3" fontId="0" fillId="0" borderId="0" xfId="0" applyNumberFormat="1"/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4" xfId="0" applyNumberFormat="1" applyBorder="1"/>
    <xf numFmtId="4" fontId="0" fillId="0" borderId="19" xfId="0" applyNumberFormat="1" applyBorder="1"/>
    <xf numFmtId="4" fontId="0" fillId="0" borderId="2" xfId="0" applyNumberFormat="1" applyBorder="1"/>
    <xf numFmtId="4" fontId="0" fillId="0" borderId="3" xfId="0" applyNumberFormat="1" applyBorder="1"/>
    <xf numFmtId="0" fontId="9" fillId="2" borderId="38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2" borderId="52" xfId="0" applyFont="1" applyFill="1" applyBorder="1" applyAlignment="1">
      <alignment horizontal="center" vertical="center"/>
    </xf>
    <xf numFmtId="0" fontId="13" fillId="2" borderId="60" xfId="0" applyFont="1" applyFill="1" applyBorder="1" applyAlignment="1">
      <alignment horizontal="center"/>
    </xf>
    <xf numFmtId="0" fontId="9" fillId="2" borderId="61" xfId="0" applyFont="1" applyFill="1" applyBorder="1" applyAlignment="1">
      <alignment horizontal="center"/>
    </xf>
    <xf numFmtId="0" fontId="9" fillId="2" borderId="62" xfId="0" applyFont="1" applyFill="1" applyBorder="1" applyAlignment="1">
      <alignment horizontal="center"/>
    </xf>
    <xf numFmtId="0" fontId="9" fillId="2" borderId="66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9" fillId="2" borderId="72" xfId="0" applyFont="1" applyFill="1" applyBorder="1" applyAlignment="1">
      <alignment horizontal="center"/>
    </xf>
    <xf numFmtId="0" fontId="9" fillId="2" borderId="75" xfId="0" applyFont="1" applyFill="1" applyBorder="1" applyAlignment="1">
      <alignment horizontal="center"/>
    </xf>
    <xf numFmtId="0" fontId="9" fillId="2" borderId="76" xfId="0" applyFont="1" applyFill="1" applyBorder="1" applyAlignment="1">
      <alignment horizontal="center"/>
    </xf>
    <xf numFmtId="0" fontId="9" fillId="2" borderId="79" xfId="0" applyFont="1" applyFill="1" applyBorder="1" applyAlignment="1">
      <alignment horizontal="center"/>
    </xf>
    <xf numFmtId="0" fontId="9" fillId="2" borderId="80" xfId="0" applyFont="1" applyFill="1" applyBorder="1" applyAlignment="1">
      <alignment horizontal="center"/>
    </xf>
    <xf numFmtId="3" fontId="0" fillId="0" borderId="24" xfId="0" applyNumberFormat="1" applyBorder="1"/>
    <xf numFmtId="3" fontId="10" fillId="0" borderId="24" xfId="0" applyNumberFormat="1" applyFont="1" applyBorder="1"/>
    <xf numFmtId="3" fontId="0" fillId="0" borderId="27" xfId="0" applyNumberFormat="1" applyBorder="1"/>
    <xf numFmtId="2" fontId="0" fillId="0" borderId="24" xfId="0" applyNumberFormat="1" applyBorder="1" applyAlignment="1">
      <alignment horizontal="center"/>
    </xf>
    <xf numFmtId="0" fontId="9" fillId="2" borderId="82" xfId="0" applyFont="1" applyFill="1" applyBorder="1" applyAlignment="1">
      <alignment horizontal="center"/>
    </xf>
    <xf numFmtId="3" fontId="8" fillId="0" borderId="31" xfId="0" applyNumberFormat="1" applyFont="1" applyBorder="1"/>
    <xf numFmtId="2" fontId="8" fillId="0" borderId="31" xfId="0" applyNumberFormat="1" applyFont="1" applyBorder="1"/>
    <xf numFmtId="3" fontId="0" fillId="0" borderId="33" xfId="0" applyNumberFormat="1" applyBorder="1"/>
    <xf numFmtId="3" fontId="8" fillId="0" borderId="31" xfId="0" applyNumberFormat="1" applyFon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8" fillId="0" borderId="31" xfId="0" applyNumberFormat="1" applyFont="1" applyBorder="1" applyAlignment="1">
      <alignment horizontal="center"/>
    </xf>
    <xf numFmtId="2" fontId="0" fillId="0" borderId="33" xfId="0" applyNumberFormat="1" applyBorder="1"/>
    <xf numFmtId="2" fontId="0" fillId="0" borderId="24" xfId="0" applyNumberFormat="1" applyBorder="1"/>
    <xf numFmtId="3" fontId="0" fillId="0" borderId="47" xfId="0" applyNumberFormat="1" applyBorder="1"/>
    <xf numFmtId="3" fontId="0" fillId="0" borderId="48" xfId="0" applyNumberFormat="1" applyBorder="1"/>
    <xf numFmtId="3" fontId="0" fillId="0" borderId="49" xfId="0" applyNumberFormat="1" applyBorder="1"/>
    <xf numFmtId="4" fontId="0" fillId="0" borderId="47" xfId="0" applyNumberFormat="1" applyBorder="1"/>
    <xf numFmtId="4" fontId="0" fillId="0" borderId="48" xfId="0" applyNumberFormat="1" applyBorder="1"/>
    <xf numFmtId="4" fontId="0" fillId="0" borderId="49" xfId="0" applyNumberFormat="1" applyBorder="1"/>
    <xf numFmtId="0" fontId="9" fillId="2" borderId="58" xfId="0" applyFont="1" applyFill="1" applyBorder="1" applyAlignment="1">
      <alignment horizontal="center"/>
    </xf>
    <xf numFmtId="0" fontId="9" fillId="2" borderId="83" xfId="0" applyFont="1" applyFill="1" applyBorder="1" applyAlignment="1">
      <alignment horizontal="center"/>
    </xf>
    <xf numFmtId="0" fontId="8" fillId="0" borderId="2" xfId="0" applyFont="1" applyBorder="1"/>
    <xf numFmtId="3" fontId="8" fillId="0" borderId="7" xfId="0" applyNumberFormat="1" applyFont="1" applyBorder="1"/>
    <xf numFmtId="3" fontId="8" fillId="0" borderId="35" xfId="0" applyNumberFormat="1" applyFont="1" applyBorder="1"/>
    <xf numFmtId="164" fontId="5" fillId="0" borderId="8" xfId="0" applyNumberFormat="1" applyFont="1" applyBorder="1"/>
    <xf numFmtId="164" fontId="5" fillId="0" borderId="14" xfId="0" applyNumberFormat="1" applyFont="1" applyBorder="1"/>
    <xf numFmtId="0" fontId="9" fillId="2" borderId="5" xfId="0" applyFont="1" applyFill="1" applyBorder="1" applyAlignment="1">
      <alignment horizontal="center"/>
    </xf>
    <xf numFmtId="3" fontId="0" fillId="0" borderId="6" xfId="0" applyNumberFormat="1" applyBorder="1"/>
    <xf numFmtId="3" fontId="0" fillId="0" borderId="84" xfId="0" applyNumberFormat="1" applyBorder="1"/>
    <xf numFmtId="3" fontId="0" fillId="0" borderId="7" xfId="0" applyNumberFormat="1" applyBorder="1"/>
    <xf numFmtId="0" fontId="0" fillId="0" borderId="7" xfId="0" applyBorder="1" applyAlignment="1">
      <alignment horizontal="center"/>
    </xf>
    <xf numFmtId="0" fontId="0" fillId="0" borderId="18" xfId="0" applyBorder="1"/>
    <xf numFmtId="4" fontId="0" fillId="0" borderId="6" xfId="0" applyNumberFormat="1" applyBorder="1"/>
    <xf numFmtId="4" fontId="0" fillId="0" borderId="84" xfId="0" applyNumberFormat="1" applyBorder="1"/>
    <xf numFmtId="0" fontId="9" fillId="2" borderId="6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0" borderId="20" xfId="0" applyFont="1" applyBorder="1"/>
    <xf numFmtId="0" fontId="10" fillId="0" borderId="14" xfId="0" applyFont="1" applyBorder="1"/>
    <xf numFmtId="0" fontId="14" fillId="0" borderId="19" xfId="0" applyFont="1" applyBorder="1"/>
    <xf numFmtId="3" fontId="10" fillId="0" borderId="19" xfId="0" applyNumberFormat="1" applyFont="1" applyBorder="1"/>
    <xf numFmtId="3" fontId="10" fillId="0" borderId="33" xfId="0" applyNumberFormat="1" applyFont="1" applyBorder="1"/>
    <xf numFmtId="164" fontId="17" fillId="0" borderId="18" xfId="0" applyNumberFormat="1" applyFont="1" applyBorder="1"/>
    <xf numFmtId="0" fontId="10" fillId="0" borderId="1" xfId="0" applyFont="1" applyBorder="1"/>
    <xf numFmtId="0" fontId="10" fillId="0" borderId="4" xfId="0" applyFont="1" applyBorder="1"/>
    <xf numFmtId="0" fontId="10" fillId="0" borderId="5" xfId="0" applyFont="1" applyBorder="1"/>
    <xf numFmtId="164" fontId="17" fillId="0" borderId="17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27" xfId="0" applyNumberFormat="1" applyFont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2" fontId="17" fillId="0" borderId="24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31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27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36" xfId="0" applyNumberFormat="1" applyBorder="1"/>
    <xf numFmtId="4" fontId="0" fillId="0" borderId="32" xfId="0" applyNumberFormat="1" applyBorder="1"/>
    <xf numFmtId="4" fontId="0" fillId="0" borderId="34" xfId="0" applyNumberFormat="1" applyBorder="1"/>
    <xf numFmtId="4" fontId="0" fillId="0" borderId="35" xfId="0" applyNumberFormat="1" applyBorder="1"/>
    <xf numFmtId="4" fontId="0" fillId="0" borderId="36" xfId="0" applyNumberFormat="1" applyBorder="1"/>
    <xf numFmtId="0" fontId="5" fillId="0" borderId="6" xfId="0" applyFont="1" applyBorder="1" applyAlignment="1">
      <alignment horizontal="center"/>
    </xf>
    <xf numFmtId="3" fontId="0" fillId="0" borderId="88" xfId="0" applyNumberFormat="1" applyBorder="1"/>
    <xf numFmtId="3" fontId="0" fillId="0" borderId="89" xfId="0" applyNumberFormat="1" applyBorder="1"/>
    <xf numFmtId="3" fontId="0" fillId="0" borderId="90" xfId="0" applyNumberFormat="1" applyBorder="1"/>
    <xf numFmtId="0" fontId="8" fillId="0" borderId="0" xfId="0" applyFont="1" applyAlignment="1">
      <alignment horizontal="right"/>
    </xf>
    <xf numFmtId="164" fontId="17" fillId="0" borderId="28" xfId="0" applyNumberFormat="1" applyFont="1" applyBorder="1"/>
    <xf numFmtId="164" fontId="17" fillId="0" borderId="14" xfId="0" applyNumberFormat="1" applyFont="1" applyBorder="1"/>
    <xf numFmtId="164" fontId="17" fillId="0" borderId="5" xfId="0" applyNumberFormat="1" applyFont="1" applyBorder="1"/>
    <xf numFmtId="164" fontId="17" fillId="0" borderId="1" xfId="0" applyNumberFormat="1" applyFont="1" applyBorder="1"/>
    <xf numFmtId="3" fontId="0" fillId="0" borderId="25" xfId="0" applyNumberFormat="1" applyBorder="1"/>
    <xf numFmtId="3" fontId="10" fillId="0" borderId="15" xfId="0" applyNumberFormat="1" applyFont="1" applyBorder="1"/>
    <xf numFmtId="3" fontId="10" fillId="0" borderId="81" xfId="0" applyNumberFormat="1" applyFont="1" applyBorder="1"/>
    <xf numFmtId="3" fontId="8" fillId="0" borderId="3" xfId="0" applyNumberFormat="1" applyFont="1" applyBorder="1"/>
    <xf numFmtId="164" fontId="10" fillId="4" borderId="2" xfId="0" applyNumberFormat="1" applyFont="1" applyFill="1" applyBorder="1"/>
    <xf numFmtId="164" fontId="10" fillId="4" borderId="24" xfId="0" applyNumberFormat="1" applyFont="1" applyFill="1" applyBorder="1"/>
    <xf numFmtId="164" fontId="10" fillId="4" borderId="12" xfId="0" applyNumberFormat="1" applyFont="1" applyFill="1" applyBorder="1"/>
    <xf numFmtId="164" fontId="10" fillId="4" borderId="25" xfId="0" applyNumberFormat="1" applyFont="1" applyFill="1" applyBorder="1"/>
    <xf numFmtId="164" fontId="10" fillId="4" borderId="15" xfId="0" applyNumberFormat="1" applyFont="1" applyFill="1" applyBorder="1"/>
    <xf numFmtId="164" fontId="10" fillId="4" borderId="81" xfId="0" applyNumberFormat="1" applyFont="1" applyFill="1" applyBorder="1"/>
    <xf numFmtId="164" fontId="10" fillId="4" borderId="3" xfId="0" applyNumberFormat="1" applyFont="1" applyFill="1" applyBorder="1"/>
    <xf numFmtId="164" fontId="10" fillId="4" borderId="27" xfId="0" applyNumberFormat="1" applyFont="1" applyFill="1" applyBorder="1"/>
    <xf numFmtId="164" fontId="14" fillId="4" borderId="3" xfId="0" applyNumberFormat="1" applyFont="1" applyFill="1" applyBorder="1"/>
    <xf numFmtId="164" fontId="14" fillId="4" borderId="27" xfId="0" applyNumberFormat="1" applyFont="1" applyFill="1" applyBorder="1"/>
    <xf numFmtId="3" fontId="10" fillId="0" borderId="12" xfId="0" applyNumberFormat="1" applyFont="1" applyBorder="1"/>
    <xf numFmtId="3" fontId="10" fillId="0" borderId="25" xfId="0" applyNumberFormat="1" applyFont="1" applyBorder="1"/>
    <xf numFmtId="3" fontId="8" fillId="0" borderId="27" xfId="0" applyNumberFormat="1" applyFont="1" applyBorder="1"/>
    <xf numFmtId="164" fontId="18" fillId="4" borderId="2" xfId="0" applyNumberFormat="1" applyFont="1" applyFill="1" applyBorder="1"/>
    <xf numFmtId="164" fontId="18" fillId="4" borderId="24" xfId="0" applyNumberFormat="1" applyFont="1" applyFill="1" applyBorder="1"/>
    <xf numFmtId="164" fontId="18" fillId="4" borderId="12" xfId="0" applyNumberFormat="1" applyFont="1" applyFill="1" applyBorder="1"/>
    <xf numFmtId="164" fontId="18" fillId="4" borderId="25" xfId="0" applyNumberFormat="1" applyFont="1" applyFill="1" applyBorder="1"/>
    <xf numFmtId="164" fontId="18" fillId="4" borderId="15" xfId="0" applyNumberFormat="1" applyFont="1" applyFill="1" applyBorder="1"/>
    <xf numFmtId="164" fontId="18" fillId="4" borderId="81" xfId="0" applyNumberFormat="1" applyFont="1" applyFill="1" applyBorder="1"/>
    <xf numFmtId="164" fontId="18" fillId="4" borderId="3" xfId="0" applyNumberFormat="1" applyFont="1" applyFill="1" applyBorder="1"/>
    <xf numFmtId="164" fontId="18" fillId="4" borderId="27" xfId="0" applyNumberFormat="1" applyFont="1" applyFill="1" applyBorder="1"/>
    <xf numFmtId="164" fontId="19" fillId="4" borderId="3" xfId="0" applyNumberFormat="1" applyFont="1" applyFill="1" applyBorder="1"/>
    <xf numFmtId="164" fontId="19" fillId="4" borderId="27" xfId="0" applyNumberFormat="1" applyFont="1" applyFill="1" applyBorder="1"/>
    <xf numFmtId="2" fontId="0" fillId="0" borderId="25" xfId="0" applyNumberFormat="1" applyBorder="1" applyAlignment="1">
      <alignment horizontal="center"/>
    </xf>
    <xf numFmtId="2" fontId="0" fillId="0" borderId="10" xfId="0" applyNumberFormat="1" applyBorder="1"/>
    <xf numFmtId="2" fontId="0" fillId="0" borderId="26" xfId="0" applyNumberFormat="1" applyBorder="1" applyAlignment="1">
      <alignment horizontal="center"/>
    </xf>
    <xf numFmtId="2" fontId="0" fillId="0" borderId="3" xfId="0" applyNumberFormat="1" applyBorder="1"/>
    <xf numFmtId="2" fontId="0" fillId="0" borderId="27" xfId="0" applyNumberFormat="1" applyBorder="1" applyAlignment="1">
      <alignment horizontal="center"/>
    </xf>
    <xf numFmtId="2" fontId="8" fillId="0" borderId="27" xfId="0" applyNumberFormat="1" applyFont="1" applyBorder="1" applyAlignment="1">
      <alignment horizontal="center"/>
    </xf>
    <xf numFmtId="164" fontId="14" fillId="4" borderId="7" xfId="0" applyNumberFormat="1" applyFont="1" applyFill="1" applyBorder="1"/>
    <xf numFmtId="164" fontId="14" fillId="4" borderId="31" xfId="0" applyNumberFormat="1" applyFont="1" applyFill="1" applyBorder="1"/>
    <xf numFmtId="164" fontId="10" fillId="4" borderId="19" xfId="0" applyNumberFormat="1" applyFont="1" applyFill="1" applyBorder="1"/>
    <xf numFmtId="164" fontId="10" fillId="4" borderId="33" xfId="0" applyNumberFormat="1" applyFont="1" applyFill="1" applyBorder="1"/>
    <xf numFmtId="164" fontId="10" fillId="4" borderId="0" xfId="0" applyNumberFormat="1" applyFont="1" applyFill="1"/>
    <xf numFmtId="164" fontId="18" fillId="4" borderId="0" xfId="0" applyNumberFormat="1" applyFont="1" applyFill="1"/>
    <xf numFmtId="164" fontId="10" fillId="4" borderId="4" xfId="0" applyNumberFormat="1" applyFont="1" applyFill="1" applyBorder="1"/>
    <xf numFmtId="164" fontId="10" fillId="4" borderId="20" xfId="0" applyNumberFormat="1" applyFont="1" applyFill="1" applyBorder="1"/>
    <xf numFmtId="164" fontId="14" fillId="4" borderId="6" xfId="0" applyNumberFormat="1" applyFont="1" applyFill="1" applyBorder="1" applyAlignment="1">
      <alignment horizontal="center"/>
    </xf>
    <xf numFmtId="164" fontId="14" fillId="4" borderId="31" xfId="0" applyNumberFormat="1" applyFont="1" applyFill="1" applyBorder="1" applyAlignment="1">
      <alignment horizontal="center"/>
    </xf>
    <xf numFmtId="9" fontId="14" fillId="4" borderId="7" xfId="0" applyNumberFormat="1" applyFont="1" applyFill="1" applyBorder="1"/>
    <xf numFmtId="9" fontId="14" fillId="4" borderId="31" xfId="0" applyNumberFormat="1" applyFont="1" applyFill="1" applyBorder="1"/>
    <xf numFmtId="164" fontId="14" fillId="4" borderId="6" xfId="0" applyNumberFormat="1" applyFont="1" applyFill="1" applyBorder="1"/>
    <xf numFmtId="164" fontId="18" fillId="4" borderId="33" xfId="0" applyNumberFormat="1" applyFont="1" applyFill="1" applyBorder="1"/>
    <xf numFmtId="164" fontId="19" fillId="4" borderId="7" xfId="0" applyNumberFormat="1" applyFont="1" applyFill="1" applyBorder="1"/>
    <xf numFmtId="164" fontId="19" fillId="4" borderId="31" xfId="0" applyNumberFormat="1" applyFont="1" applyFill="1" applyBorder="1"/>
    <xf numFmtId="6" fontId="9" fillId="2" borderId="5" xfId="0" applyNumberFormat="1" applyFont="1" applyFill="1" applyBorder="1" applyAlignment="1">
      <alignment horizontal="center"/>
    </xf>
    <xf numFmtId="6" fontId="9" fillId="2" borderId="61" xfId="0" applyNumberFormat="1" applyFont="1" applyFill="1" applyBorder="1" applyAlignment="1">
      <alignment horizontal="center"/>
    </xf>
    <xf numFmtId="0" fontId="9" fillId="2" borderId="92" xfId="0" applyFont="1" applyFill="1" applyBorder="1" applyAlignment="1">
      <alignment horizontal="center" vertical="center"/>
    </xf>
    <xf numFmtId="0" fontId="9" fillId="2" borderId="93" xfId="0" applyFont="1" applyFill="1" applyBorder="1" applyAlignment="1">
      <alignment horizontal="center"/>
    </xf>
    <xf numFmtId="0" fontId="9" fillId="2" borderId="94" xfId="0" applyFont="1" applyFill="1" applyBorder="1" applyAlignment="1">
      <alignment horizontal="center"/>
    </xf>
    <xf numFmtId="0" fontId="7" fillId="0" borderId="0" xfId="1" applyFill="1"/>
    <xf numFmtId="6" fontId="9" fillId="2" borderId="62" xfId="0" applyNumberFormat="1" applyFont="1" applyFill="1" applyBorder="1" applyAlignment="1">
      <alignment horizontal="center"/>
    </xf>
    <xf numFmtId="164" fontId="14" fillId="4" borderId="35" xfId="0" applyNumberFormat="1" applyFont="1" applyFill="1" applyBorder="1"/>
    <xf numFmtId="0" fontId="17" fillId="0" borderId="0" xfId="0" applyFont="1"/>
    <xf numFmtId="0" fontId="9" fillId="2" borderId="59" xfId="0" applyFont="1" applyFill="1" applyBorder="1" applyAlignment="1">
      <alignment horizontal="center"/>
    </xf>
    <xf numFmtId="165" fontId="0" fillId="0" borderId="0" xfId="0" applyNumberFormat="1"/>
    <xf numFmtId="0" fontId="9" fillId="0" borderId="52" xfId="0" applyFont="1" applyBorder="1" applyAlignment="1">
      <alignment vertical="center"/>
    </xf>
    <xf numFmtId="3" fontId="0" fillId="0" borderId="86" xfId="0" applyNumberFormat="1" applyBorder="1"/>
    <xf numFmtId="164" fontId="0" fillId="0" borderId="34" xfId="0" applyNumberFormat="1" applyBorder="1"/>
    <xf numFmtId="164" fontId="5" fillId="0" borderId="48" xfId="0" applyNumberFormat="1" applyFont="1" applyBorder="1"/>
    <xf numFmtId="164" fontId="5" fillId="0" borderId="85" xfId="0" applyNumberFormat="1" applyFont="1" applyBorder="1"/>
    <xf numFmtId="164" fontId="5" fillId="0" borderId="24" xfId="0" applyNumberFormat="1" applyFont="1" applyBorder="1"/>
    <xf numFmtId="164" fontId="5" fillId="0" borderId="49" xfId="0" applyNumberFormat="1" applyFont="1" applyBorder="1"/>
    <xf numFmtId="164" fontId="5" fillId="0" borderId="87" xfId="0" applyNumberFormat="1" applyFont="1" applyBorder="1"/>
    <xf numFmtId="164" fontId="5" fillId="0" borderId="27" xfId="0" applyNumberFormat="1" applyFont="1" applyBorder="1"/>
    <xf numFmtId="3" fontId="0" fillId="0" borderId="85" xfId="0" applyNumberFormat="1" applyBorder="1"/>
    <xf numFmtId="164" fontId="0" fillId="0" borderId="43" xfId="0" applyNumberFormat="1" applyBorder="1"/>
    <xf numFmtId="164" fontId="0" fillId="0" borderId="44" xfId="0" applyNumberFormat="1" applyBorder="1"/>
    <xf numFmtId="164" fontId="0" fillId="0" borderId="46" xfId="0" applyNumberFormat="1" applyBorder="1"/>
    <xf numFmtId="0" fontId="6" fillId="0" borderId="0" xfId="0" applyFont="1" applyAlignment="1">
      <alignment horizontal="center"/>
    </xf>
    <xf numFmtId="164" fontId="5" fillId="0" borderId="0" xfId="0" applyNumberFormat="1" applyFont="1"/>
    <xf numFmtId="164" fontId="5" fillId="0" borderId="4" xfId="0" applyNumberFormat="1" applyFont="1" applyBorder="1"/>
    <xf numFmtId="6" fontId="8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0" borderId="0" xfId="0" applyFont="1"/>
    <xf numFmtId="0" fontId="9" fillId="0" borderId="7" xfId="0" applyFont="1" applyBorder="1" applyAlignment="1">
      <alignment horizontal="center"/>
    </xf>
    <xf numFmtId="0" fontId="13" fillId="0" borderId="7" xfId="0" applyFont="1" applyBorder="1"/>
    <xf numFmtId="0" fontId="9" fillId="0" borderId="88" xfId="0" applyFont="1" applyBorder="1" applyAlignment="1">
      <alignment horizontal="center"/>
    </xf>
    <xf numFmtId="166" fontId="0" fillId="0" borderId="0" xfId="0" applyNumberFormat="1"/>
    <xf numFmtId="0" fontId="9" fillId="2" borderId="38" xfId="0" applyFont="1" applyFill="1" applyBorder="1" applyAlignment="1">
      <alignment horizontal="center" vertical="center" wrapText="1"/>
    </xf>
    <xf numFmtId="0" fontId="9" fillId="2" borderId="97" xfId="0" applyFont="1" applyFill="1" applyBorder="1" applyAlignment="1">
      <alignment horizontal="center" wrapText="1"/>
    </xf>
    <xf numFmtId="164" fontId="5" fillId="0" borderId="8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 wrapText="1"/>
    </xf>
    <xf numFmtId="0" fontId="6" fillId="0" borderId="24" xfId="0" applyFont="1" applyBorder="1"/>
    <xf numFmtId="4" fontId="0" fillId="0" borderId="24" xfId="0" applyNumberFormat="1" applyBorder="1"/>
    <xf numFmtId="4" fontId="0" fillId="0" borderId="27" xfId="0" applyNumberFormat="1" applyBorder="1"/>
    <xf numFmtId="0" fontId="6" fillId="0" borderId="28" xfId="0" applyFont="1" applyBorder="1"/>
    <xf numFmtId="0" fontId="0" fillId="0" borderId="1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7" xfId="0" applyBorder="1"/>
    <xf numFmtId="3" fontId="8" fillId="0" borderId="4" xfId="0" applyNumberFormat="1" applyFont="1" applyBorder="1"/>
    <xf numFmtId="3" fontId="0" fillId="0" borderId="9" xfId="0" applyNumberFormat="1" applyBorder="1"/>
    <xf numFmtId="3" fontId="0" fillId="0" borderId="98" xfId="0" applyNumberFormat="1" applyBorder="1"/>
    <xf numFmtId="1" fontId="0" fillId="0" borderId="2" xfId="0" applyNumberFormat="1" applyBorder="1"/>
    <xf numFmtId="1" fontId="0" fillId="0" borderId="24" xfId="0" applyNumberFormat="1" applyBorder="1"/>
    <xf numFmtId="1" fontId="0" fillId="0" borderId="15" xfId="0" applyNumberFormat="1" applyBorder="1"/>
    <xf numFmtId="1" fontId="0" fillId="0" borderId="81" xfId="0" applyNumberFormat="1" applyBorder="1"/>
    <xf numFmtId="1" fontId="0" fillId="0" borderId="3" xfId="0" applyNumberFormat="1" applyBorder="1"/>
    <xf numFmtId="1" fontId="0" fillId="0" borderId="27" xfId="0" applyNumberFormat="1" applyBorder="1"/>
    <xf numFmtId="164" fontId="5" fillId="0" borderId="100" xfId="0" applyNumberFormat="1" applyFont="1" applyBorder="1"/>
    <xf numFmtId="2" fontId="0" fillId="0" borderId="15" xfId="0" applyNumberFormat="1" applyBorder="1"/>
    <xf numFmtId="2" fontId="0" fillId="0" borderId="81" xfId="0" applyNumberFormat="1" applyBorder="1" applyAlignment="1">
      <alignment horizontal="center"/>
    </xf>
    <xf numFmtId="3" fontId="0" fillId="0" borderId="101" xfId="0" applyNumberFormat="1" applyBorder="1"/>
    <xf numFmtId="3" fontId="0" fillId="0" borderId="102" xfId="0" applyNumberFormat="1" applyBorder="1"/>
    <xf numFmtId="0" fontId="9" fillId="2" borderId="103" xfId="0" applyFont="1" applyFill="1" applyBorder="1" applyAlignment="1">
      <alignment horizontal="center"/>
    </xf>
    <xf numFmtId="3" fontId="0" fillId="0" borderId="104" xfId="0" applyNumberFormat="1" applyBorder="1"/>
    <xf numFmtId="3" fontId="0" fillId="0" borderId="105" xfId="0" applyNumberFormat="1" applyBorder="1"/>
    <xf numFmtId="3" fontId="0" fillId="0" borderId="106" xfId="0" applyNumberFormat="1" applyBorder="1"/>
    <xf numFmtId="164" fontId="0" fillId="4" borderId="0" xfId="0" applyNumberFormat="1" applyFill="1"/>
    <xf numFmtId="3" fontId="10" fillId="0" borderId="20" xfId="0" applyNumberFormat="1" applyFont="1" applyBorder="1"/>
    <xf numFmtId="164" fontId="5" fillId="0" borderId="6" xfId="0" applyNumberFormat="1" applyFont="1" applyBorder="1"/>
    <xf numFmtId="164" fontId="17" fillId="0" borderId="2" xfId="0" applyNumberFormat="1" applyFont="1" applyBorder="1"/>
    <xf numFmtId="164" fontId="17" fillId="0" borderId="6" xfId="0" applyNumberFormat="1" applyFont="1" applyBorder="1"/>
    <xf numFmtId="164" fontId="17" fillId="0" borderId="8" xfId="0" applyNumberFormat="1" applyFont="1" applyBorder="1"/>
    <xf numFmtId="164" fontId="5" fillId="0" borderId="84" xfId="0" applyNumberFormat="1" applyFont="1" applyBorder="1"/>
    <xf numFmtId="164" fontId="17" fillId="0" borderId="48" xfId="0" applyNumberFormat="1" applyFont="1" applyBorder="1"/>
    <xf numFmtId="164" fontId="17" fillId="0" borderId="84" xfId="0" applyNumberFormat="1" applyFont="1" applyBorder="1"/>
    <xf numFmtId="164" fontId="17" fillId="0" borderId="3" xfId="0" applyNumberFormat="1" applyFont="1" applyBorder="1"/>
    <xf numFmtId="164" fontId="17" fillId="0" borderId="49" xfId="0" applyNumberFormat="1" applyFont="1" applyBorder="1"/>
    <xf numFmtId="164" fontId="8" fillId="4" borderId="6" xfId="0" applyNumberFormat="1" applyFont="1" applyFill="1" applyBorder="1"/>
    <xf numFmtId="164" fontId="8" fillId="4" borderId="8" xfId="0" applyNumberFormat="1" applyFont="1" applyFill="1" applyBorder="1"/>
    <xf numFmtId="164" fontId="0" fillId="4" borderId="19" xfId="0" applyNumberFormat="1" applyFill="1" applyBorder="1"/>
    <xf numFmtId="164" fontId="0" fillId="4" borderId="14" xfId="0" applyNumberFormat="1" applyFill="1" applyBorder="1"/>
    <xf numFmtId="164" fontId="8" fillId="4" borderId="7" xfId="0" applyNumberFormat="1" applyFont="1" applyFill="1" applyBorder="1"/>
    <xf numFmtId="164" fontId="0" fillId="4" borderId="20" xfId="0" applyNumberFormat="1" applyFill="1" applyBorder="1"/>
    <xf numFmtId="3" fontId="8" fillId="0" borderId="84" xfId="0" applyNumberFormat="1" applyFont="1" applyBorder="1"/>
    <xf numFmtId="3" fontId="10" fillId="0" borderId="48" xfId="0" applyNumberFormat="1" applyFont="1" applyBorder="1"/>
    <xf numFmtId="3" fontId="10" fillId="0" borderId="47" xfId="0" applyNumberFormat="1" applyFont="1" applyBorder="1"/>
    <xf numFmtId="164" fontId="8" fillId="4" borderId="84" xfId="0" applyNumberFormat="1" applyFont="1" applyFill="1" applyBorder="1"/>
    <xf numFmtId="164" fontId="0" fillId="4" borderId="47" xfId="0" applyNumberFormat="1" applyFill="1" applyBorder="1"/>
    <xf numFmtId="164" fontId="0" fillId="4" borderId="2" xfId="0" applyNumberFormat="1" applyFill="1" applyBorder="1"/>
    <xf numFmtId="164" fontId="0" fillId="4" borderId="48" xfId="0" applyNumberFormat="1" applyFill="1" applyBorder="1"/>
    <xf numFmtId="164" fontId="0" fillId="4" borderId="1" xfId="0" applyNumberFormat="1" applyFill="1" applyBorder="1"/>
    <xf numFmtId="164" fontId="0" fillId="4" borderId="3" xfId="0" applyNumberFormat="1" applyFill="1" applyBorder="1"/>
    <xf numFmtId="164" fontId="0" fillId="4" borderId="49" xfId="0" applyNumberFormat="1" applyFill="1" applyBorder="1"/>
    <xf numFmtId="164" fontId="0" fillId="4" borderId="5" xfId="0" applyNumberFormat="1" applyFill="1" applyBorder="1"/>
    <xf numFmtId="164" fontId="0" fillId="4" borderId="4" xfId="0" applyNumberFormat="1" applyFill="1" applyBorder="1"/>
    <xf numFmtId="0" fontId="9" fillId="2" borderId="113" xfId="0" applyFont="1" applyFill="1" applyBorder="1" applyAlignment="1">
      <alignment horizontal="center"/>
    </xf>
    <xf numFmtId="0" fontId="9" fillId="2" borderId="50" xfId="0" applyFont="1" applyFill="1" applyBorder="1" applyAlignment="1">
      <alignment horizontal="center"/>
    </xf>
    <xf numFmtId="0" fontId="9" fillId="2" borderId="97" xfId="0" applyFont="1" applyFill="1" applyBorder="1" applyAlignment="1">
      <alignment horizontal="center"/>
    </xf>
    <xf numFmtId="3" fontId="10" fillId="0" borderId="1" xfId="0" applyNumberFormat="1" applyFont="1" applyBorder="1"/>
    <xf numFmtId="3" fontId="10" fillId="0" borderId="14" xfId="0" applyNumberFormat="1" applyFont="1" applyBorder="1"/>
    <xf numFmtId="3" fontId="10" fillId="0" borderId="0" xfId="0" applyNumberFormat="1" applyFont="1"/>
    <xf numFmtId="4" fontId="8" fillId="0" borderId="6" xfId="0" applyNumberFormat="1" applyFont="1" applyBorder="1"/>
    <xf numFmtId="4" fontId="8" fillId="0" borderId="84" xfId="0" applyNumberFormat="1" applyFont="1" applyBorder="1"/>
    <xf numFmtId="4" fontId="8" fillId="0" borderId="7" xfId="0" applyNumberFormat="1" applyFont="1" applyBorder="1"/>
    <xf numFmtId="4" fontId="8" fillId="0" borderId="8" xfId="0" applyNumberFormat="1" applyFont="1" applyBorder="1"/>
    <xf numFmtId="4" fontId="0" fillId="0" borderId="20" xfId="0" applyNumberFormat="1" applyBorder="1"/>
    <xf numFmtId="4" fontId="0" fillId="0" borderId="1" xfId="0" applyNumberFormat="1" applyBorder="1"/>
    <xf numFmtId="4" fontId="0" fillId="0" borderId="0" xfId="0" applyNumberFormat="1"/>
    <xf numFmtId="164" fontId="5" fillId="0" borderId="117" xfId="0" applyNumberFormat="1" applyFont="1" applyBorder="1"/>
    <xf numFmtId="4" fontId="0" fillId="0" borderId="14" xfId="0" applyNumberFormat="1" applyBorder="1"/>
    <xf numFmtId="4" fontId="0" fillId="0" borderId="4" xfId="0" applyNumberFormat="1" applyBorder="1"/>
    <xf numFmtId="4" fontId="0" fillId="0" borderId="5" xfId="0" applyNumberFormat="1" applyBorder="1"/>
    <xf numFmtId="3" fontId="17" fillId="0" borderId="0" xfId="0" applyNumberFormat="1" applyFont="1"/>
    <xf numFmtId="3" fontId="0" fillId="0" borderId="57" xfId="0" applyNumberFormat="1" applyBorder="1"/>
    <xf numFmtId="3" fontId="0" fillId="0" borderId="99" xfId="0" applyNumberFormat="1" applyBorder="1"/>
    <xf numFmtId="3" fontId="8" fillId="0" borderId="120" xfId="0" applyNumberFormat="1" applyFont="1" applyBorder="1"/>
    <xf numFmtId="3" fontId="5" fillId="0" borderId="7" xfId="0" applyNumberFormat="1" applyFont="1" applyBorder="1"/>
    <xf numFmtId="3" fontId="8" fillId="0" borderId="0" xfId="0" applyNumberFormat="1" applyFont="1"/>
    <xf numFmtId="3" fontId="8" fillId="0" borderId="1" xfId="0" applyNumberFormat="1" applyFont="1" applyBorder="1"/>
    <xf numFmtId="3" fontId="8" fillId="0" borderId="5" xfId="0" applyNumberFormat="1" applyFont="1" applyBorder="1"/>
    <xf numFmtId="3" fontId="5" fillId="0" borderId="1" xfId="0" applyNumberFormat="1" applyFont="1" applyBorder="1"/>
    <xf numFmtId="3" fontId="5" fillId="0" borderId="8" xfId="0" applyNumberFormat="1" applyFont="1" applyBorder="1"/>
    <xf numFmtId="3" fontId="17" fillId="0" borderId="20" xfId="0" applyNumberFormat="1" applyFont="1" applyBorder="1"/>
    <xf numFmtId="3" fontId="8" fillId="0" borderId="14" xfId="0" applyNumberFormat="1" applyFont="1" applyBorder="1"/>
    <xf numFmtId="164" fontId="5" fillId="0" borderId="47" xfId="0" applyNumberFormat="1" applyFont="1" applyBorder="1" applyAlignment="1">
      <alignment horizontal="right"/>
    </xf>
    <xf numFmtId="164" fontId="5" fillId="0" borderId="14" xfId="0" applyNumberFormat="1" applyFont="1" applyBorder="1" applyAlignment="1">
      <alignment horizontal="right"/>
    </xf>
    <xf numFmtId="164" fontId="5" fillId="0" borderId="20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164" fontId="5" fillId="0" borderId="48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5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4" fontId="5" fillId="0" borderId="84" xfId="0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164" fontId="17" fillId="0" borderId="19" xfId="0" applyNumberFormat="1" applyFont="1" applyBorder="1" applyAlignment="1">
      <alignment horizontal="right"/>
    </xf>
    <xf numFmtId="164" fontId="17" fillId="0" borderId="47" xfId="0" applyNumberFormat="1" applyFont="1" applyBorder="1" applyAlignment="1">
      <alignment horizontal="right"/>
    </xf>
    <xf numFmtId="164" fontId="17" fillId="0" borderId="2" xfId="0" applyNumberFormat="1" applyFont="1" applyBorder="1" applyAlignment="1">
      <alignment horizontal="right"/>
    </xf>
    <xf numFmtId="164" fontId="17" fillId="0" borderId="48" xfId="0" applyNumberFormat="1" applyFont="1" applyBorder="1" applyAlignment="1">
      <alignment horizontal="right"/>
    </xf>
    <xf numFmtId="164" fontId="17" fillId="0" borderId="3" xfId="0" applyNumberFormat="1" applyFont="1" applyBorder="1" applyAlignment="1">
      <alignment horizontal="right"/>
    </xf>
    <xf numFmtId="164" fontId="17" fillId="0" borderId="49" xfId="0" applyNumberFormat="1" applyFont="1" applyBorder="1" applyAlignment="1">
      <alignment horizontal="right"/>
    </xf>
    <xf numFmtId="164" fontId="8" fillId="4" borderId="14" xfId="0" applyNumberFormat="1" applyFont="1" applyFill="1" applyBorder="1"/>
    <xf numFmtId="164" fontId="8" fillId="4" borderId="1" xfId="0" applyNumberFormat="1" applyFont="1" applyFill="1" applyBorder="1"/>
    <xf numFmtId="164" fontId="8" fillId="4" borderId="5" xfId="0" applyNumberFormat="1" applyFont="1" applyFill="1" applyBorder="1"/>
    <xf numFmtId="3" fontId="17" fillId="0" borderId="2" xfId="0" applyNumberFormat="1" applyFont="1" applyBorder="1"/>
    <xf numFmtId="2" fontId="0" fillId="0" borderId="1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14" xfId="0" applyNumberFormat="1" applyBorder="1"/>
    <xf numFmtId="0" fontId="9" fillId="2" borderId="122" xfId="0" applyFont="1" applyFill="1" applyBorder="1" applyAlignment="1">
      <alignment horizontal="center"/>
    </xf>
    <xf numFmtId="0" fontId="9" fillId="2" borderId="123" xfId="0" applyFont="1" applyFill="1" applyBorder="1" applyAlignment="1">
      <alignment horizontal="center"/>
    </xf>
    <xf numFmtId="3" fontId="0" fillId="0" borderId="31" xfId="0" applyNumberFormat="1" applyBorder="1"/>
    <xf numFmtId="164" fontId="0" fillId="4" borderId="24" xfId="0" applyNumberFormat="1" applyFill="1" applyBorder="1"/>
    <xf numFmtId="164" fontId="8" fillId="4" borderId="31" xfId="0" applyNumberFormat="1" applyFont="1" applyFill="1" applyBorder="1"/>
    <xf numFmtId="0" fontId="0" fillId="0" borderId="33" xfId="0" applyBorder="1"/>
    <xf numFmtId="0" fontId="0" fillId="0" borderId="24" xfId="0" applyBorder="1"/>
    <xf numFmtId="17" fontId="0" fillId="0" borderId="0" xfId="0" applyNumberFormat="1"/>
    <xf numFmtId="0" fontId="8" fillId="0" borderId="84" xfId="0" applyFont="1" applyBorder="1"/>
    <xf numFmtId="0" fontId="8" fillId="0" borderId="8" xfId="0" applyFont="1" applyBorder="1"/>
    <xf numFmtId="0" fontId="0" fillId="0" borderId="47" xfId="0" applyBorder="1"/>
    <xf numFmtId="0" fontId="0" fillId="0" borderId="1" xfId="0" applyBorder="1"/>
    <xf numFmtId="0" fontId="0" fillId="0" borderId="48" xfId="0" applyBorder="1"/>
    <xf numFmtId="0" fontId="8" fillId="0" borderId="31" xfId="0" applyFont="1" applyBorder="1"/>
    <xf numFmtId="3" fontId="0" fillId="0" borderId="126" xfId="0" applyNumberFormat="1" applyBorder="1"/>
    <xf numFmtId="0" fontId="8" fillId="0" borderId="30" xfId="0" applyFont="1" applyBorder="1" applyAlignment="1">
      <alignment horizontal="center"/>
    </xf>
    <xf numFmtId="4" fontId="9" fillId="2" borderId="38" xfId="0" applyNumberFormat="1" applyFont="1" applyFill="1" applyBorder="1" applyAlignment="1">
      <alignment horizontal="center"/>
    </xf>
    <xf numFmtId="4" fontId="9" fillId="2" borderId="83" xfId="0" applyNumberFormat="1" applyFont="1" applyFill="1" applyBorder="1" applyAlignment="1">
      <alignment horizontal="center"/>
    </xf>
    <xf numFmtId="4" fontId="9" fillId="2" borderId="39" xfId="0" applyNumberFormat="1" applyFont="1" applyFill="1" applyBorder="1" applyAlignment="1">
      <alignment horizontal="center"/>
    </xf>
    <xf numFmtId="4" fontId="9" fillId="2" borderId="113" xfId="0" applyNumberFormat="1" applyFont="1" applyFill="1" applyBorder="1" applyAlignment="1">
      <alignment horizontal="center"/>
    </xf>
    <xf numFmtId="4" fontId="9" fillId="2" borderId="50" xfId="0" applyNumberFormat="1" applyFont="1" applyFill="1" applyBorder="1" applyAlignment="1">
      <alignment horizontal="center"/>
    </xf>
    <xf numFmtId="4" fontId="9" fillId="2" borderId="97" xfId="0" applyNumberFormat="1" applyFont="1" applyFill="1" applyBorder="1" applyAlignment="1">
      <alignment horizontal="center"/>
    </xf>
    <xf numFmtId="0" fontId="10" fillId="0" borderId="12" xfId="0" applyFont="1" applyFill="1" applyBorder="1"/>
    <xf numFmtId="0" fontId="10" fillId="0" borderId="9" xfId="0" applyFont="1" applyFill="1" applyBorder="1"/>
    <xf numFmtId="3" fontId="0" fillId="0" borderId="12" xfId="0" applyNumberFormat="1" applyFill="1" applyBorder="1"/>
    <xf numFmtId="3" fontId="0" fillId="0" borderId="25" xfId="0" applyNumberFormat="1" applyFill="1" applyBorder="1"/>
    <xf numFmtId="164" fontId="5" fillId="0" borderId="23" xfId="0" applyNumberFormat="1" applyFont="1" applyFill="1" applyBorder="1"/>
    <xf numFmtId="0" fontId="0" fillId="0" borderId="0" xfId="0" applyFill="1"/>
    <xf numFmtId="3" fontId="10" fillId="0" borderId="12" xfId="0" applyNumberFormat="1" applyFont="1" applyFill="1" applyBorder="1"/>
    <xf numFmtId="3" fontId="10" fillId="0" borderId="25" xfId="0" applyNumberFormat="1" applyFont="1" applyFill="1" applyBorder="1"/>
    <xf numFmtId="2" fontId="0" fillId="0" borderId="12" xfId="0" applyNumberFormat="1" applyFill="1" applyBorder="1"/>
    <xf numFmtId="2" fontId="0" fillId="0" borderId="25" xfId="0" applyNumberFormat="1" applyFill="1" applyBorder="1" applyAlignment="1">
      <alignment horizontal="center"/>
    </xf>
    <xf numFmtId="164" fontId="0" fillId="0" borderId="0" xfId="0" applyNumberFormat="1" applyFill="1"/>
    <xf numFmtId="0" fontId="15" fillId="0" borderId="0" xfId="0" applyFont="1" applyAlignment="1">
      <alignment horizontal="center"/>
    </xf>
    <xf numFmtId="0" fontId="9" fillId="2" borderId="57" xfId="0" applyFont="1" applyFill="1" applyBorder="1" applyAlignment="1">
      <alignment horizontal="center" vertical="center"/>
    </xf>
    <xf numFmtId="0" fontId="9" fillId="2" borderId="99" xfId="0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95" xfId="0" applyFont="1" applyFill="1" applyBorder="1" applyAlignment="1">
      <alignment horizontal="center" vertical="center" wrapText="1"/>
    </xf>
    <xf numFmtId="0" fontId="9" fillId="2" borderId="83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/>
    </xf>
    <xf numFmtId="0" fontId="9" fillId="2" borderId="96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 wrapText="1"/>
    </xf>
    <xf numFmtId="0" fontId="9" fillId="2" borderId="66" xfId="0" applyFont="1" applyFill="1" applyBorder="1" applyAlignment="1">
      <alignment horizontal="center" vertical="center" wrapText="1"/>
    </xf>
    <xf numFmtId="0" fontId="9" fillId="2" borderId="73" xfId="0" applyFont="1" applyFill="1" applyBorder="1" applyAlignment="1">
      <alignment horizontal="center"/>
    </xf>
    <xf numFmtId="0" fontId="9" fillId="2" borderId="55" xfId="0" applyFont="1" applyFill="1" applyBorder="1" applyAlignment="1">
      <alignment horizontal="center"/>
    </xf>
    <xf numFmtId="0" fontId="9" fillId="2" borderId="54" xfId="0" applyFont="1" applyFill="1" applyBorder="1" applyAlignment="1">
      <alignment horizontal="center"/>
    </xf>
    <xf numFmtId="0" fontId="16" fillId="2" borderId="65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/>
    </xf>
    <xf numFmtId="0" fontId="9" fillId="3" borderId="40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 wrapText="1"/>
    </xf>
    <xf numFmtId="0" fontId="16" fillId="2" borderId="62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9" fillId="2" borderId="63" xfId="0" applyFont="1" applyFill="1" applyBorder="1" applyAlignment="1">
      <alignment horizontal="center"/>
    </xf>
    <xf numFmtId="0" fontId="9" fillId="2" borderId="64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6" fontId="9" fillId="2" borderId="19" xfId="0" applyNumberFormat="1" applyFont="1" applyFill="1" applyBorder="1" applyAlignment="1">
      <alignment horizontal="center"/>
    </xf>
    <xf numFmtId="0" fontId="9" fillId="2" borderId="67" xfId="0" applyFont="1" applyFill="1" applyBorder="1" applyAlignment="1">
      <alignment horizontal="center"/>
    </xf>
    <xf numFmtId="0" fontId="9" fillId="2" borderId="77" xfId="0" applyFont="1" applyFill="1" applyBorder="1" applyAlignment="1">
      <alignment horizontal="center"/>
    </xf>
    <xf numFmtId="0" fontId="9" fillId="2" borderId="78" xfId="0" applyFont="1" applyFill="1" applyBorder="1" applyAlignment="1">
      <alignment horizontal="center"/>
    </xf>
    <xf numFmtId="0" fontId="9" fillId="2" borderId="59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65" xfId="0" applyFont="1" applyFill="1" applyBorder="1" applyAlignment="1">
      <alignment horizontal="center"/>
    </xf>
    <xf numFmtId="0" fontId="9" fillId="2" borderId="68" xfId="0" applyFont="1" applyFill="1" applyBorder="1" applyAlignment="1">
      <alignment horizontal="center"/>
    </xf>
    <xf numFmtId="0" fontId="9" fillId="2" borderId="91" xfId="0" applyFont="1" applyFill="1" applyBorder="1" applyAlignment="1">
      <alignment horizontal="center"/>
    </xf>
    <xf numFmtId="0" fontId="9" fillId="2" borderId="56" xfId="0" applyFont="1" applyFill="1" applyBorder="1" applyAlignment="1">
      <alignment horizontal="center"/>
    </xf>
    <xf numFmtId="0" fontId="9" fillId="2" borderId="74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2" borderId="69" xfId="0" applyFont="1" applyFill="1" applyBorder="1" applyAlignment="1">
      <alignment horizontal="center" vertical="center"/>
    </xf>
    <xf numFmtId="0" fontId="9" fillId="2" borderId="70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/>
    </xf>
    <xf numFmtId="49" fontId="9" fillId="2" borderId="20" xfId="0" applyNumberFormat="1" applyFont="1" applyFill="1" applyBorder="1" applyAlignment="1">
      <alignment horizontal="center"/>
    </xf>
    <xf numFmtId="0" fontId="9" fillId="2" borderId="116" xfId="0" applyFont="1" applyFill="1" applyBorder="1" applyAlignment="1">
      <alignment horizontal="center"/>
    </xf>
    <xf numFmtId="0" fontId="9" fillId="2" borderId="110" xfId="0" applyFont="1" applyFill="1" applyBorder="1" applyAlignment="1">
      <alignment horizontal="center"/>
    </xf>
    <xf numFmtId="0" fontId="9" fillId="2" borderId="108" xfId="0" applyFont="1" applyFill="1" applyBorder="1" applyAlignment="1">
      <alignment horizontal="center"/>
    </xf>
    <xf numFmtId="0" fontId="9" fillId="2" borderId="107" xfId="0" applyFont="1" applyFill="1" applyBorder="1" applyAlignment="1">
      <alignment horizontal="center"/>
    </xf>
    <xf numFmtId="0" fontId="9" fillId="2" borderId="114" xfId="0" applyFont="1" applyFill="1" applyBorder="1" applyAlignment="1">
      <alignment horizontal="center"/>
    </xf>
    <xf numFmtId="4" fontId="9" fillId="2" borderId="53" xfId="0" applyNumberFormat="1" applyFont="1" applyFill="1" applyBorder="1" applyAlignment="1">
      <alignment horizontal="center" vertical="center"/>
    </xf>
    <xf numFmtId="4" fontId="9" fillId="2" borderId="55" xfId="0" applyNumberFormat="1" applyFont="1" applyFill="1" applyBorder="1" applyAlignment="1">
      <alignment horizontal="center" vertical="center"/>
    </xf>
    <xf numFmtId="4" fontId="9" fillId="2" borderId="96" xfId="0" applyNumberFormat="1" applyFont="1" applyFill="1" applyBorder="1" applyAlignment="1">
      <alignment horizontal="center" vertical="center"/>
    </xf>
    <xf numFmtId="1" fontId="9" fillId="2" borderId="107" xfId="0" applyNumberFormat="1" applyFont="1" applyFill="1" applyBorder="1" applyAlignment="1">
      <alignment horizontal="center"/>
    </xf>
    <xf numFmtId="1" fontId="9" fillId="2" borderId="110" xfId="0" applyNumberFormat="1" applyFont="1" applyFill="1" applyBorder="1" applyAlignment="1">
      <alignment horizontal="center"/>
    </xf>
    <xf numFmtId="1" fontId="9" fillId="2" borderId="108" xfId="0" applyNumberFormat="1" applyFont="1" applyFill="1" applyBorder="1" applyAlignment="1">
      <alignment horizontal="center"/>
    </xf>
    <xf numFmtId="1" fontId="9" fillId="2" borderId="111" xfId="0" applyNumberFormat="1" applyFont="1" applyFill="1" applyBorder="1" applyAlignment="1">
      <alignment horizontal="center"/>
    </xf>
    <xf numFmtId="1" fontId="9" fillId="2" borderId="112" xfId="0" applyNumberFormat="1" applyFont="1" applyFill="1" applyBorder="1" applyAlignment="1">
      <alignment horizontal="center"/>
    </xf>
    <xf numFmtId="1" fontId="9" fillId="2" borderId="115" xfId="0" applyNumberFormat="1" applyFont="1" applyFill="1" applyBorder="1" applyAlignment="1">
      <alignment horizontal="center"/>
    </xf>
    <xf numFmtId="0" fontId="9" fillId="2" borderId="55" xfId="0" applyFont="1" applyFill="1" applyBorder="1" applyAlignment="1">
      <alignment horizontal="center" vertical="center"/>
    </xf>
    <xf numFmtId="0" fontId="9" fillId="2" borderId="73" xfId="0" applyFont="1" applyFill="1" applyBorder="1" applyAlignment="1">
      <alignment horizontal="center" vertical="center"/>
    </xf>
    <xf numFmtId="0" fontId="9" fillId="2" borderId="111" xfId="0" applyFont="1" applyFill="1" applyBorder="1" applyAlignment="1">
      <alignment horizontal="center"/>
    </xf>
    <xf numFmtId="0" fontId="9" fillId="2" borderId="112" xfId="0" applyFont="1" applyFill="1" applyBorder="1" applyAlignment="1">
      <alignment horizontal="center"/>
    </xf>
    <xf numFmtId="0" fontId="9" fillId="2" borderId="115" xfId="0" applyFont="1" applyFill="1" applyBorder="1" applyAlignment="1">
      <alignment horizontal="center"/>
    </xf>
    <xf numFmtId="0" fontId="20" fillId="2" borderId="63" xfId="0" applyFont="1" applyFill="1" applyBorder="1" applyAlignment="1">
      <alignment horizontal="center" vertical="center"/>
    </xf>
    <xf numFmtId="0" fontId="20" fillId="2" borderId="67" xfId="0" applyFont="1" applyFill="1" applyBorder="1" applyAlignment="1">
      <alignment horizontal="center" vertical="center"/>
    </xf>
    <xf numFmtId="0" fontId="9" fillId="2" borderId="118" xfId="0" applyFont="1" applyFill="1" applyBorder="1" applyAlignment="1">
      <alignment horizontal="center" vertical="center" wrapText="1"/>
    </xf>
    <xf numFmtId="0" fontId="9" fillId="2" borderId="109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7" fontId="9" fillId="2" borderId="116" xfId="0" applyNumberFormat="1" applyFont="1" applyFill="1" applyBorder="1" applyAlignment="1">
      <alignment horizontal="center"/>
    </xf>
    <xf numFmtId="0" fontId="9" fillId="2" borderId="54" xfId="0" applyFont="1" applyFill="1" applyBorder="1" applyAlignment="1">
      <alignment horizontal="center" vertical="center"/>
    </xf>
    <xf numFmtId="17" fontId="9" fillId="2" borderId="107" xfId="0" applyNumberFormat="1" applyFont="1" applyFill="1" applyBorder="1" applyAlignment="1">
      <alignment horizontal="center"/>
    </xf>
    <xf numFmtId="17" fontId="9" fillId="2" borderId="121" xfId="0" applyNumberFormat="1" applyFont="1" applyFill="1" applyBorder="1" applyAlignment="1">
      <alignment horizontal="center"/>
    </xf>
    <xf numFmtId="0" fontId="9" fillId="2" borderId="119" xfId="0" applyFont="1" applyFill="1" applyBorder="1" applyAlignment="1">
      <alignment horizontal="center"/>
    </xf>
    <xf numFmtId="0" fontId="20" fillId="2" borderId="68" xfId="0" applyFont="1" applyFill="1" applyBorder="1" applyAlignment="1">
      <alignment horizontal="center" vertical="center"/>
    </xf>
    <xf numFmtId="0" fontId="20" fillId="2" borderId="124" xfId="0" applyFont="1" applyFill="1" applyBorder="1" applyAlignment="1">
      <alignment horizontal="center" vertical="center"/>
    </xf>
    <xf numFmtId="17" fontId="9" fillId="2" borderId="116" xfId="0" applyNumberFormat="1" applyFont="1" applyFill="1" applyBorder="1" applyAlignment="1" applyProtection="1">
      <alignment horizontal="center"/>
      <protection locked="0"/>
    </xf>
    <xf numFmtId="0" fontId="9" fillId="2" borderId="110" xfId="0" applyFont="1" applyFill="1" applyBorder="1" applyAlignment="1" applyProtection="1">
      <alignment horizontal="center"/>
      <protection locked="0"/>
    </xf>
    <xf numFmtId="0" fontId="6" fillId="2" borderId="63" xfId="0" applyFont="1" applyFill="1" applyBorder="1" applyAlignment="1">
      <alignment horizontal="center"/>
    </xf>
    <xf numFmtId="0" fontId="6" fillId="2" borderId="67" xfId="0" applyFont="1" applyFill="1" applyBorder="1" applyAlignment="1">
      <alignment horizontal="center"/>
    </xf>
    <xf numFmtId="0" fontId="6" fillId="2" borderId="64" xfId="0" applyFont="1" applyFill="1" applyBorder="1" applyAlignment="1">
      <alignment horizontal="center"/>
    </xf>
    <xf numFmtId="17" fontId="9" fillId="2" borderId="110" xfId="0" applyNumberFormat="1" applyFont="1" applyFill="1" applyBorder="1" applyAlignment="1">
      <alignment horizontal="center"/>
    </xf>
    <xf numFmtId="17" fontId="6" fillId="2" borderId="116" xfId="0" applyNumberFormat="1" applyFont="1" applyFill="1" applyBorder="1" applyAlignment="1" applyProtection="1">
      <alignment horizontal="center"/>
      <protection locked="0"/>
    </xf>
    <xf numFmtId="0" fontId="6" fillId="2" borderId="110" xfId="0" applyFont="1" applyFill="1" applyBorder="1" applyAlignment="1" applyProtection="1">
      <alignment horizontal="center"/>
      <protection locked="0"/>
    </xf>
    <xf numFmtId="17" fontId="6" fillId="2" borderId="110" xfId="0" applyNumberFormat="1" applyFont="1" applyFill="1" applyBorder="1" applyAlignment="1" applyProtection="1">
      <alignment horizontal="center"/>
      <protection locked="0"/>
    </xf>
    <xf numFmtId="0" fontId="6" fillId="2" borderId="108" xfId="0" applyFont="1" applyFill="1" applyBorder="1" applyAlignment="1" applyProtection="1">
      <alignment horizontal="center"/>
      <protection locked="0"/>
    </xf>
    <xf numFmtId="17" fontId="9" fillId="2" borderId="111" xfId="0" applyNumberFormat="1" applyFont="1" applyFill="1" applyBorder="1" applyAlignment="1">
      <alignment horizontal="center"/>
    </xf>
    <xf numFmtId="17" fontId="9" fillId="2" borderId="110" xfId="0" applyNumberFormat="1" applyFont="1" applyFill="1" applyBorder="1" applyAlignment="1" applyProtection="1">
      <alignment horizontal="center"/>
      <protection locked="0"/>
    </xf>
    <xf numFmtId="0" fontId="9" fillId="2" borderId="108" xfId="0" applyFont="1" applyFill="1" applyBorder="1" applyAlignment="1" applyProtection="1">
      <alignment horizontal="center"/>
      <protection locked="0"/>
    </xf>
    <xf numFmtId="0" fontId="9" fillId="2" borderId="125" xfId="0" applyFont="1" applyFill="1" applyBorder="1" applyAlignment="1" applyProtection="1">
      <alignment horizontal="center"/>
      <protection locked="0"/>
    </xf>
    <xf numFmtId="0" fontId="9" fillId="2" borderId="116" xfId="0" applyFont="1" applyFill="1" applyBorder="1" applyAlignment="1" applyProtection="1">
      <alignment horizontal="center"/>
      <protection locked="0"/>
    </xf>
    <xf numFmtId="17" fontId="9" fillId="2" borderId="108" xfId="0" applyNumberFormat="1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3" fontId="0" fillId="0" borderId="14" xfId="0" applyNumberFormat="1" applyBorder="1"/>
    <xf numFmtId="3" fontId="0" fillId="0" borderId="8" xfId="0" applyNumberFormat="1" applyBorder="1"/>
  </cellXfs>
  <cellStyles count="3">
    <cellStyle name="Hiperligação" xfId="1" builtinId="8"/>
    <cellStyle name="Normal" xfId="0" builtinId="0"/>
    <cellStyle name="Normal 2" xfId="2" xr:uid="{00000000-0005-0000-0000-000002000000}"/>
  </cellStyles>
  <dxfs count="16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colors>
    <mruColors>
      <color rgb="FFB0D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'1'!$A$6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'1'!$B$6:$S$6</c:f>
              <c:numCache>
                <c:formatCode>#,##0</c:formatCode>
                <c:ptCount val="18"/>
                <c:pt idx="0">
                  <c:v>595986.61599999934</c:v>
                </c:pt>
                <c:pt idx="1">
                  <c:v>575965.5770000004</c:v>
                </c:pt>
                <c:pt idx="2">
                  <c:v>544011.29100000043</c:v>
                </c:pt>
                <c:pt idx="3">
                  <c:v>614380.20499999926</c:v>
                </c:pt>
                <c:pt idx="4">
                  <c:v>656918.26000000106</c:v>
                </c:pt>
                <c:pt idx="5">
                  <c:v>703504.83500000078</c:v>
                </c:pt>
                <c:pt idx="6">
                  <c:v>720793.56200000143</c:v>
                </c:pt>
                <c:pt idx="7">
                  <c:v>726284.80299999879</c:v>
                </c:pt>
                <c:pt idx="8">
                  <c:v>735533.90500000014</c:v>
                </c:pt>
                <c:pt idx="9">
                  <c:v>723973.625</c:v>
                </c:pt>
                <c:pt idx="10">
                  <c:v>778040.99999999534</c:v>
                </c:pt>
                <c:pt idx="11">
                  <c:v>800341.53700000001</c:v>
                </c:pt>
                <c:pt idx="12">
                  <c:v>819402.33799999987</c:v>
                </c:pt>
                <c:pt idx="13">
                  <c:v>856189.67600000137</c:v>
                </c:pt>
                <c:pt idx="14">
                  <c:v>925952.67900000024</c:v>
                </c:pt>
                <c:pt idx="15">
                  <c:v>938963.28799999994</c:v>
                </c:pt>
                <c:pt idx="16">
                  <c:v>924632.3</c:v>
                </c:pt>
                <c:pt idx="17">
                  <c:v>964013.41099999973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C-486A-9B1D-D8DD0E339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84352"/>
        <c:axId val="39690240"/>
      </c:barChart>
      <c:catAx>
        <c:axId val="39684352"/>
        <c:scaling>
          <c:orientation val="minMax"/>
        </c:scaling>
        <c:delete val="1"/>
        <c:axPos val="b"/>
        <c:majorTickMark val="out"/>
        <c:minorTickMark val="none"/>
        <c:tickLblPos val="nextTo"/>
        <c:crossAx val="39690240"/>
        <c:crosses val="autoZero"/>
        <c:auto val="1"/>
        <c:lblAlgn val="ctr"/>
        <c:lblOffset val="100"/>
        <c:noMultiLvlLbl val="0"/>
      </c:catAx>
      <c:valAx>
        <c:axId val="3969024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684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0.15259236826165959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'1'!$A$30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'1'!$B$30:$R$30</c:f>
              <c:numCache>
                <c:formatCode>#,##0</c:formatCode>
                <c:ptCount val="17"/>
                <c:pt idx="0">
                  <c:v>575.60500000000002</c:v>
                </c:pt>
                <c:pt idx="1">
                  <c:v>741.03499999999963</c:v>
                </c:pt>
                <c:pt idx="2">
                  <c:v>1388.8809999999992</c:v>
                </c:pt>
                <c:pt idx="3">
                  <c:v>899.43600000000015</c:v>
                </c:pt>
                <c:pt idx="4">
                  <c:v>1170.3490000000002</c:v>
                </c:pt>
                <c:pt idx="5">
                  <c:v>1022.7370000000001</c:v>
                </c:pt>
                <c:pt idx="6">
                  <c:v>1030.066</c:v>
                </c:pt>
                <c:pt idx="7">
                  <c:v>1010.02</c:v>
                </c:pt>
                <c:pt idx="8">
                  <c:v>1183.202</c:v>
                </c:pt>
                <c:pt idx="9">
                  <c:v>1121.55</c:v>
                </c:pt>
                <c:pt idx="10">
                  <c:v>1027.2</c:v>
                </c:pt>
                <c:pt idx="11">
                  <c:v>1322.664</c:v>
                </c:pt>
                <c:pt idx="12">
                  <c:v>1463.875</c:v>
                </c:pt>
                <c:pt idx="13">
                  <c:v>1908.0899999999986</c:v>
                </c:pt>
                <c:pt idx="14">
                  <c:v>2403.679000000001</c:v>
                </c:pt>
                <c:pt idx="15">
                  <c:v>2765.1600000000003</c:v>
                </c:pt>
                <c:pt idx="16">
                  <c:v>2695.7720000000004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6-4AFD-80B9-D3A3938BB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39392"/>
        <c:axId val="72940928"/>
      </c:barChart>
      <c:catAx>
        <c:axId val="7293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40928"/>
        <c:crosses val="autoZero"/>
        <c:auto val="1"/>
        <c:lblAlgn val="ctr"/>
        <c:lblOffset val="100"/>
        <c:noMultiLvlLbl val="0"/>
      </c:catAx>
      <c:valAx>
        <c:axId val="7294092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39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'1'!$A$32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'1'!$B$32:$R$32</c:f>
              <c:numCache>
                <c:formatCode>#,##0</c:formatCode>
                <c:ptCount val="17"/>
                <c:pt idx="0">
                  <c:v>203117.0239999998</c:v>
                </c:pt>
                <c:pt idx="1">
                  <c:v>204244.86400000018</c:v>
                </c:pt>
                <c:pt idx="2">
                  <c:v>198400.41200000027</c:v>
                </c:pt>
                <c:pt idx="3">
                  <c:v>227324.11700000009</c:v>
                </c:pt>
                <c:pt idx="4">
                  <c:v>264760.33899999998</c:v>
                </c:pt>
                <c:pt idx="5">
                  <c:v>296419.00400000002</c:v>
                </c:pt>
                <c:pt idx="6">
                  <c:v>312165.44199999998</c:v>
                </c:pt>
                <c:pt idx="7">
                  <c:v>318321.61400000006</c:v>
                </c:pt>
                <c:pt idx="8">
                  <c:v>312463.31199999998</c:v>
                </c:pt>
                <c:pt idx="9">
                  <c:v>291587.27400000009</c:v>
                </c:pt>
                <c:pt idx="10">
                  <c:v>334649.34799999959</c:v>
                </c:pt>
                <c:pt idx="11">
                  <c:v>344816.77799999999</c:v>
                </c:pt>
                <c:pt idx="12">
                  <c:v>363008.511</c:v>
                </c:pt>
                <c:pt idx="13">
                  <c:v>460327.44400000002</c:v>
                </c:pt>
                <c:pt idx="14">
                  <c:v>495580.34200000018</c:v>
                </c:pt>
                <c:pt idx="15">
                  <c:v>518031.63800000027</c:v>
                </c:pt>
                <c:pt idx="16">
                  <c:v>517524.88199999993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2-49FD-A510-D3605B98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52448"/>
        <c:axId val="72974720"/>
      </c:barChart>
      <c:catAx>
        <c:axId val="729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74720"/>
        <c:crosses val="autoZero"/>
        <c:auto val="1"/>
        <c:lblAlgn val="ctr"/>
        <c:lblOffset val="100"/>
        <c:noMultiLvlLbl val="0"/>
      </c:catAx>
      <c:valAx>
        <c:axId val="729747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52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6-45A0-BF27-58C6CF842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994176"/>
        <c:axId val="72995968"/>
      </c:lineChart>
      <c:catAx>
        <c:axId val="72994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95968"/>
        <c:crosses val="autoZero"/>
        <c:auto val="1"/>
        <c:lblAlgn val="ctr"/>
        <c:lblOffset val="100"/>
        <c:noMultiLvlLbl val="0"/>
      </c:catAx>
      <c:valAx>
        <c:axId val="72995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9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983267716535411E-3"/>
          <c:y val="0.15813557788035115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'1'!$A$8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'1'!$B$8:$S$8</c:f>
              <c:numCache>
                <c:formatCode>#,##0</c:formatCode>
                <c:ptCount val="18"/>
                <c:pt idx="0">
                  <c:v>63256.660999999986</c:v>
                </c:pt>
                <c:pt idx="1">
                  <c:v>80362.627999999997</c:v>
                </c:pt>
                <c:pt idx="2">
                  <c:v>79098.747999999992</c:v>
                </c:pt>
                <c:pt idx="3">
                  <c:v>89493.365000000005</c:v>
                </c:pt>
                <c:pt idx="4">
                  <c:v>81914.569000000003</c:v>
                </c:pt>
                <c:pt idx="5">
                  <c:v>86371.3</c:v>
                </c:pt>
                <c:pt idx="6">
                  <c:v>122399.001</c:v>
                </c:pt>
                <c:pt idx="7">
                  <c:v>125153.99099999999</c:v>
                </c:pt>
                <c:pt idx="8">
                  <c:v>116754.90900000001</c:v>
                </c:pt>
                <c:pt idx="9">
                  <c:v>110190.53600000002</c:v>
                </c:pt>
                <c:pt idx="10">
                  <c:v>137205.92600000018</c:v>
                </c:pt>
                <c:pt idx="11">
                  <c:v>154727.05100000001</c:v>
                </c:pt>
                <c:pt idx="12">
                  <c:v>169208.33799999999</c:v>
                </c:pt>
                <c:pt idx="13">
                  <c:v>166254.71299999979</c:v>
                </c:pt>
                <c:pt idx="14">
                  <c:v>167736.79199999999</c:v>
                </c:pt>
                <c:pt idx="15">
                  <c:v>205343.67499999999</c:v>
                </c:pt>
                <c:pt idx="16">
                  <c:v>197581.58900000001</c:v>
                </c:pt>
                <c:pt idx="17">
                  <c:v>153582.01600000003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1-4749-85EC-557F8F1F9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01504"/>
        <c:axId val="71389952"/>
      </c:barChart>
      <c:catAx>
        <c:axId val="39701504"/>
        <c:scaling>
          <c:orientation val="minMax"/>
        </c:scaling>
        <c:delete val="1"/>
        <c:axPos val="b"/>
        <c:majorTickMark val="out"/>
        <c:minorTickMark val="none"/>
        <c:tickLblPos val="nextTo"/>
        <c:crossAx val="71389952"/>
        <c:crosses val="autoZero"/>
        <c:auto val="1"/>
        <c:lblAlgn val="ctr"/>
        <c:lblOffset val="100"/>
        <c:noMultiLvlLbl val="0"/>
      </c:catAx>
      <c:valAx>
        <c:axId val="7138995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701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'1'!$A$10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'1'!$B$10:$S$10</c:f>
              <c:numCache>
                <c:formatCode>#,##0</c:formatCode>
                <c:ptCount val="18"/>
                <c:pt idx="0">
                  <c:v>532729.95499999938</c:v>
                </c:pt>
                <c:pt idx="1">
                  <c:v>495602.94900000037</c:v>
                </c:pt>
                <c:pt idx="2">
                  <c:v>464912.54300000041</c:v>
                </c:pt>
                <c:pt idx="3">
                  <c:v>524886.83999999927</c:v>
                </c:pt>
                <c:pt idx="4">
                  <c:v>575003.69100000104</c:v>
                </c:pt>
                <c:pt idx="5">
                  <c:v>617133.53500000073</c:v>
                </c:pt>
                <c:pt idx="6">
                  <c:v>598394.56100000138</c:v>
                </c:pt>
                <c:pt idx="7">
                  <c:v>601130.81199999875</c:v>
                </c:pt>
                <c:pt idx="8">
                  <c:v>618778.99600000016</c:v>
                </c:pt>
                <c:pt idx="9">
                  <c:v>613783.08899999992</c:v>
                </c:pt>
                <c:pt idx="10">
                  <c:v>640835.07399999513</c:v>
                </c:pt>
                <c:pt idx="11">
                  <c:v>645614.48600000003</c:v>
                </c:pt>
                <c:pt idx="12">
                  <c:v>650193.99999999988</c:v>
                </c:pt>
                <c:pt idx="13">
                  <c:v>689934.96300000162</c:v>
                </c:pt>
                <c:pt idx="14">
                  <c:v>758215.88700000022</c:v>
                </c:pt>
                <c:pt idx="15">
                  <c:v>733619.6129999999</c:v>
                </c:pt>
                <c:pt idx="16">
                  <c:v>727050.71100000001</c:v>
                </c:pt>
                <c:pt idx="17">
                  <c:v>810431.39499999967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B-478F-A562-6183FD33D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73568"/>
        <c:axId val="40175104"/>
      </c:barChart>
      <c:catAx>
        <c:axId val="40173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175104"/>
        <c:crosses val="autoZero"/>
        <c:auto val="1"/>
        <c:lblAlgn val="ctr"/>
        <c:lblOffset val="100"/>
        <c:noMultiLvlLbl val="0"/>
      </c:catAx>
      <c:valAx>
        <c:axId val="401751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173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F-4D8B-AB7E-83867EB8A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198912"/>
        <c:axId val="40200448"/>
      </c:lineChart>
      <c:catAx>
        <c:axId val="40198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00448"/>
        <c:crosses val="autoZero"/>
        <c:auto val="1"/>
        <c:lblAlgn val="ctr"/>
        <c:lblOffset val="100"/>
        <c:noMultiLvlLbl val="0"/>
      </c:catAx>
      <c:valAx>
        <c:axId val="40200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198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'1'!$A$17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'1'!$B$17:$R$17</c:f>
              <c:numCache>
                <c:formatCode>#,##0</c:formatCode>
                <c:ptCount val="17"/>
                <c:pt idx="0">
                  <c:v>392293.98699999956</c:v>
                </c:pt>
                <c:pt idx="1">
                  <c:v>370979.67800000019</c:v>
                </c:pt>
                <c:pt idx="2">
                  <c:v>344221.9980000002</c:v>
                </c:pt>
                <c:pt idx="3">
                  <c:v>386156.65199999994</c:v>
                </c:pt>
                <c:pt idx="4">
                  <c:v>390987.57200000004</c:v>
                </c:pt>
                <c:pt idx="5">
                  <c:v>406063.09400000004</c:v>
                </c:pt>
                <c:pt idx="6">
                  <c:v>407598.05399999983</c:v>
                </c:pt>
                <c:pt idx="7">
                  <c:v>406953.16900000011</c:v>
                </c:pt>
                <c:pt idx="8">
                  <c:v>421887.39099999977</c:v>
                </c:pt>
                <c:pt idx="9">
                  <c:v>431264.80099999998</c:v>
                </c:pt>
                <c:pt idx="10">
                  <c:v>442364.451999999</c:v>
                </c:pt>
                <c:pt idx="11">
                  <c:v>454202.09499999997</c:v>
                </c:pt>
                <c:pt idx="12">
                  <c:v>454929.95199999987</c:v>
                </c:pt>
                <c:pt idx="13">
                  <c:v>393954.14199999906</c:v>
                </c:pt>
                <c:pt idx="14">
                  <c:v>427968.65799999994</c:v>
                </c:pt>
                <c:pt idx="15">
                  <c:v>418166.49000000005</c:v>
                </c:pt>
                <c:pt idx="16">
                  <c:v>404411.64599999983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3-4D58-8058-CE2B5B7A7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17600"/>
        <c:axId val="40231680"/>
      </c:barChart>
      <c:catAx>
        <c:axId val="4021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31680"/>
        <c:crosses val="autoZero"/>
        <c:auto val="1"/>
        <c:lblAlgn val="ctr"/>
        <c:lblOffset val="100"/>
        <c:noMultiLvlLbl val="0"/>
      </c:catAx>
      <c:valAx>
        <c:axId val="4023168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21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'1'!$A$19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'1'!$B$19:$R$19</c:f>
              <c:numCache>
                <c:formatCode>#,##0</c:formatCode>
                <c:ptCount val="17"/>
                <c:pt idx="0">
                  <c:v>62681.055999999982</c:v>
                </c:pt>
                <c:pt idx="1">
                  <c:v>79621.592999999993</c:v>
                </c:pt>
                <c:pt idx="2">
                  <c:v>77709.866999999998</c:v>
                </c:pt>
                <c:pt idx="3">
                  <c:v>88593.928999999989</c:v>
                </c:pt>
                <c:pt idx="4">
                  <c:v>80744.22</c:v>
                </c:pt>
                <c:pt idx="5">
                  <c:v>85348.562999999995</c:v>
                </c:pt>
                <c:pt idx="6">
                  <c:v>121368.935</c:v>
                </c:pt>
                <c:pt idx="7">
                  <c:v>124143.97100000001</c:v>
                </c:pt>
                <c:pt idx="8">
                  <c:v>115571.70700000001</c:v>
                </c:pt>
                <c:pt idx="9">
                  <c:v>109068.98599999999</c:v>
                </c:pt>
                <c:pt idx="10">
                  <c:v>136178.72600000011</c:v>
                </c:pt>
                <c:pt idx="11">
                  <c:v>153404.38699999999</c:v>
                </c:pt>
                <c:pt idx="12">
                  <c:v>167744.46300000002</c:v>
                </c:pt>
                <c:pt idx="13">
                  <c:v>164346.62300000008</c:v>
                </c:pt>
                <c:pt idx="14">
                  <c:v>165333.11300000001</c:v>
                </c:pt>
                <c:pt idx="15">
                  <c:v>202578.51499999996</c:v>
                </c:pt>
                <c:pt idx="16">
                  <c:v>194885.81700000001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39-4F86-89CE-F581F2BDE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23168"/>
        <c:axId val="72824704"/>
      </c:barChart>
      <c:catAx>
        <c:axId val="72823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24704"/>
        <c:crosses val="autoZero"/>
        <c:auto val="1"/>
        <c:lblAlgn val="ctr"/>
        <c:lblOffset val="100"/>
        <c:noMultiLvlLbl val="0"/>
      </c:catAx>
      <c:valAx>
        <c:axId val="728247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2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61499343832021"/>
          <c:y val="7.6990376202974642E-3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'1'!$A$21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'1'!$B$21:$R$21</c:f>
              <c:numCache>
                <c:formatCode>#,##0</c:formatCode>
                <c:ptCount val="17"/>
                <c:pt idx="0">
                  <c:v>329612.93099999957</c:v>
                </c:pt>
                <c:pt idx="1">
                  <c:v>291358.0850000002</c:v>
                </c:pt>
                <c:pt idx="2">
                  <c:v>266512.13100000017</c:v>
                </c:pt>
                <c:pt idx="3">
                  <c:v>297562.72299999994</c:v>
                </c:pt>
                <c:pt idx="4">
                  <c:v>310243.35200000007</c:v>
                </c:pt>
                <c:pt idx="5">
                  <c:v>320714.53100000008</c:v>
                </c:pt>
                <c:pt idx="6">
                  <c:v>286229.11899999983</c:v>
                </c:pt>
                <c:pt idx="7">
                  <c:v>282809.19800000009</c:v>
                </c:pt>
                <c:pt idx="8">
                  <c:v>306315.68399999978</c:v>
                </c:pt>
                <c:pt idx="9">
                  <c:v>322195.815</c:v>
                </c:pt>
                <c:pt idx="10">
                  <c:v>306185.72599999886</c:v>
                </c:pt>
                <c:pt idx="11">
                  <c:v>300797.70799999998</c:v>
                </c:pt>
                <c:pt idx="12">
                  <c:v>287185.48899999983</c:v>
                </c:pt>
                <c:pt idx="13">
                  <c:v>229607.51899999898</c:v>
                </c:pt>
                <c:pt idx="14">
                  <c:v>262635.54499999993</c:v>
                </c:pt>
                <c:pt idx="15">
                  <c:v>215587.97500000009</c:v>
                </c:pt>
                <c:pt idx="16">
                  <c:v>209525.82899999982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4-4EF9-B2B1-A05657E3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30336"/>
        <c:axId val="72860800"/>
      </c:barChart>
      <c:catAx>
        <c:axId val="7283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60800"/>
        <c:crosses val="autoZero"/>
        <c:auto val="1"/>
        <c:lblAlgn val="ctr"/>
        <c:lblOffset val="100"/>
        <c:noMultiLvlLbl val="0"/>
      </c:catAx>
      <c:valAx>
        <c:axId val="7286080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30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D-49E5-9394-C632C286A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892800"/>
        <c:axId val="72894336"/>
      </c:lineChart>
      <c:catAx>
        <c:axId val="72892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94336"/>
        <c:crosses val="autoZero"/>
        <c:auto val="1"/>
        <c:lblAlgn val="ctr"/>
        <c:lblOffset val="100"/>
        <c:noMultiLvlLbl val="0"/>
      </c:catAx>
      <c:valAx>
        <c:axId val="72894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89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'1'!$A$28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'1'!$B$28:$R$28</c:f>
              <c:numCache>
                <c:formatCode>#,##0</c:formatCode>
                <c:ptCount val="17"/>
                <c:pt idx="0">
                  <c:v>203692.62899999981</c:v>
                </c:pt>
                <c:pt idx="1">
                  <c:v>204985.89900000018</c:v>
                </c:pt>
                <c:pt idx="2">
                  <c:v>199789.29300000027</c:v>
                </c:pt>
                <c:pt idx="3">
                  <c:v>228223.55300000007</c:v>
                </c:pt>
                <c:pt idx="4">
                  <c:v>265930.68799999997</c:v>
                </c:pt>
                <c:pt idx="5">
                  <c:v>297441.74100000004</c:v>
                </c:pt>
                <c:pt idx="6">
                  <c:v>313195.50799999997</c:v>
                </c:pt>
                <c:pt idx="7">
                  <c:v>319331.63400000008</c:v>
                </c:pt>
                <c:pt idx="8">
                  <c:v>313646.51399999997</c:v>
                </c:pt>
                <c:pt idx="9">
                  <c:v>292708.82400000008</c:v>
                </c:pt>
                <c:pt idx="10">
                  <c:v>335676.5479999996</c:v>
                </c:pt>
                <c:pt idx="11">
                  <c:v>346139.44199999998</c:v>
                </c:pt>
                <c:pt idx="12">
                  <c:v>364472.386</c:v>
                </c:pt>
                <c:pt idx="13">
                  <c:v>462235.53400000004</c:v>
                </c:pt>
                <c:pt idx="14">
                  <c:v>497984.02100000018</c:v>
                </c:pt>
                <c:pt idx="15">
                  <c:v>520796.79800000024</c:v>
                </c:pt>
                <c:pt idx="16">
                  <c:v>520220.65399999992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6-4DBD-8C1C-C20B41F0D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14048"/>
        <c:axId val="72915584"/>
      </c:barChart>
      <c:catAx>
        <c:axId val="72914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15584"/>
        <c:crosses val="autoZero"/>
        <c:auto val="1"/>
        <c:lblAlgn val="ctr"/>
        <c:lblOffset val="100"/>
        <c:noMultiLvlLbl val="0"/>
      </c:catAx>
      <c:valAx>
        <c:axId val="729155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14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4</xdr:col>
      <xdr:colOff>38100</xdr:colOff>
      <xdr:row>4</xdr:row>
      <xdr:rowOff>76200</xdr:rowOff>
    </xdr:to>
    <xdr:pic>
      <xdr:nvPicPr>
        <xdr:cNvPr id="1145" name="Imagem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866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76200</xdr:colOff>
      <xdr:row>5</xdr:row>
      <xdr:rowOff>76200</xdr:rowOff>
    </xdr:from>
    <xdr:to>
      <xdr:col>21</xdr:col>
      <xdr:colOff>57150</xdr:colOff>
      <xdr:row>6</xdr:row>
      <xdr:rowOff>257175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69929F-F374-470C-8CBD-86A2A53E8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76200</xdr:colOff>
      <xdr:row>7</xdr:row>
      <xdr:rowOff>0</xdr:rowOff>
    </xdr:from>
    <xdr:to>
      <xdr:col>21</xdr:col>
      <xdr:colOff>57150</xdr:colOff>
      <xdr:row>8</xdr:row>
      <xdr:rowOff>200025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CB0ADC-C97B-4B74-982A-3EA1AA7A7A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76200</xdr:colOff>
      <xdr:row>9</xdr:row>
      <xdr:rowOff>0</xdr:rowOff>
    </xdr:from>
    <xdr:to>
      <xdr:col>21</xdr:col>
      <xdr:colOff>57150</xdr:colOff>
      <xdr:row>10</xdr:row>
      <xdr:rowOff>257175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9E1795A-CEB1-4788-B789-6586EA0AB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0</xdr:colOff>
      <xdr:row>11</xdr:row>
      <xdr:rowOff>0</xdr:rowOff>
    </xdr:from>
    <xdr:to>
      <xdr:col>20</xdr:col>
      <xdr:colOff>1219200</xdr:colOff>
      <xdr:row>12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E7F7E0A-90E1-420B-899E-F703908F5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0</xdr:colOff>
      <xdr:row>16</xdr:row>
      <xdr:rowOff>28575</xdr:rowOff>
    </xdr:from>
    <xdr:to>
      <xdr:col>20</xdr:col>
      <xdr:colOff>1219200</xdr:colOff>
      <xdr:row>17</xdr:row>
      <xdr:rowOff>219075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21492C3-8B38-4C36-AFFE-BF782D225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28575</xdr:colOff>
      <xdr:row>18</xdr:row>
      <xdr:rowOff>66675</xdr:rowOff>
    </xdr:from>
    <xdr:to>
      <xdr:col>21</xdr:col>
      <xdr:colOff>9525</xdr:colOff>
      <xdr:row>19</xdr:row>
      <xdr:rowOff>266700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C5CEC65-0766-4AF7-A021-F3B1C7EC3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1219200</xdr:colOff>
      <xdr:row>21</xdr:row>
      <xdr:rowOff>247650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EA0E977-5600-469E-A2BC-444800150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0</xdr:colOff>
      <xdr:row>22</xdr:row>
      <xdr:rowOff>0</xdr:rowOff>
    </xdr:from>
    <xdr:to>
      <xdr:col>20</xdr:col>
      <xdr:colOff>1219200</xdr:colOff>
      <xdr:row>23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A93C7A6-C639-4FDF-85F7-D7A5B7BC3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47625</xdr:colOff>
      <xdr:row>27</xdr:row>
      <xdr:rowOff>104775</xdr:rowOff>
    </xdr:from>
    <xdr:to>
      <xdr:col>21</xdr:col>
      <xdr:colOff>28575</xdr:colOff>
      <xdr:row>28</xdr:row>
      <xdr:rowOff>228600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58C8290-FC42-42D1-8A94-9B2832EB4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47625</xdr:colOff>
      <xdr:row>28</xdr:row>
      <xdr:rowOff>352424</xdr:rowOff>
    </xdr:from>
    <xdr:to>
      <xdr:col>21</xdr:col>
      <xdr:colOff>28575</xdr:colOff>
      <xdr:row>30</xdr:row>
      <xdr:rowOff>266699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F597CB4-2EFF-4282-9186-E2080CEE8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57150</xdr:colOff>
      <xdr:row>31</xdr:row>
      <xdr:rowOff>95250</xdr:rowOff>
    </xdr:from>
    <xdr:to>
      <xdr:col>21</xdr:col>
      <xdr:colOff>38100</xdr:colOff>
      <xdr:row>32</xdr:row>
      <xdr:rowOff>228600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31136BB-C5F0-4F52-8D10-1E129B548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1219200</xdr:colOff>
      <xdr:row>34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101E881-33F7-4830-9ED6-50F3C0262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2\cachos\Users\mjoao%20lima\Documents\COM&#201;RCIO%20EXTERNO\S&#237;ntese%20Estatistica\75.%20Novembro%202019\Sintese%20Estatistica%20Novembro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2\cachos\Users\MJL\Dropbox\IVV\S&#237;ntese%20Estatistica\Mar&#231;o%202013\Sintese%20Estatistica%20Jan_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1 (2)"/>
    </sheetNames>
    <sheetDataSet>
      <sheetData sheetId="0"/>
      <sheetData sheetId="1"/>
      <sheetData sheetId="2">
        <row r="6">
          <cell r="A6" t="str">
            <v>Exportações (1)</v>
          </cell>
        </row>
      </sheetData>
      <sheetData sheetId="3">
        <row r="7">
          <cell r="T7">
            <v>44866.651000000042</v>
          </cell>
        </row>
        <row r="8">
          <cell r="T8">
            <v>46937.144999999968</v>
          </cell>
        </row>
        <row r="9">
          <cell r="T9">
            <v>62257.105999999985</v>
          </cell>
        </row>
        <row r="10">
          <cell r="T10">
            <v>62171.204999999944</v>
          </cell>
        </row>
        <row r="11">
          <cell r="T11">
            <v>55267.650999999962</v>
          </cell>
        </row>
        <row r="12">
          <cell r="T12">
            <v>56091.163000000008</v>
          </cell>
        </row>
        <row r="13">
          <cell r="T13">
            <v>69013.110000000117</v>
          </cell>
        </row>
        <row r="14">
          <cell r="T14">
            <v>45062.92500000001</v>
          </cell>
        </row>
        <row r="15">
          <cell r="T15">
            <v>70793.574000000022</v>
          </cell>
        </row>
        <row r="16">
          <cell r="T16">
            <v>82030.592000000048</v>
          </cell>
        </row>
        <row r="17">
          <cell r="T17">
            <v>82936.982000000047</v>
          </cell>
        </row>
        <row r="18">
          <cell r="T18">
            <v>58105.801000000007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 refreshError="1"/>
      <sheetData sheetId="1" refreshError="1"/>
      <sheetData sheetId="2">
        <row r="5">
          <cell r="B5">
            <v>2007</v>
          </cell>
          <cell r="C5">
            <v>2008</v>
          </cell>
          <cell r="D5">
            <v>2009</v>
          </cell>
          <cell r="E5">
            <v>2010</v>
          </cell>
          <cell r="F5">
            <v>2011</v>
          </cell>
        </row>
        <row r="12">
          <cell r="A12" t="str">
            <v>Cobertura [ (1) / (2) ]</v>
          </cell>
          <cell r="B12">
            <v>9.4217210737695982</v>
          </cell>
          <cell r="C12">
            <v>7.1670824030294336</v>
          </cell>
          <cell r="D12">
            <v>6.8776220200097287</v>
          </cell>
          <cell r="E12">
            <v>6.8650922333739492</v>
          </cell>
          <cell r="F12">
            <v>7.8787262635609423</v>
          </cell>
        </row>
      </sheetData>
      <sheetData sheetId="3">
        <row r="5">
          <cell r="AD5">
            <v>2011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B2:K58"/>
  <sheetViews>
    <sheetView showGridLines="0" showRowColHeaders="0" tabSelected="1" zoomScaleNormal="100" workbookViewId="0">
      <selection activeCell="P22" sqref="P22"/>
    </sheetView>
  </sheetViews>
  <sheetFormatPr defaultRowHeight="15"/>
  <cols>
    <col min="1" max="1" width="3.140625" customWidth="1"/>
  </cols>
  <sheetData>
    <row r="2" spans="2:11" ht="15.75">
      <c r="E2" s="440" t="s">
        <v>25</v>
      </c>
      <c r="F2" s="440"/>
      <c r="G2" s="440"/>
      <c r="H2" s="440"/>
      <c r="I2" s="440"/>
      <c r="J2" s="440"/>
      <c r="K2" s="440"/>
    </row>
    <row r="3" spans="2:11" ht="15.75">
      <c r="E3" s="440" t="s">
        <v>178</v>
      </c>
      <c r="F3" s="440"/>
      <c r="G3" s="440"/>
      <c r="H3" s="440"/>
      <c r="I3" s="440"/>
      <c r="J3" s="440"/>
      <c r="K3" s="440"/>
    </row>
    <row r="7" spans="2:11" ht="15.95" customHeight="1"/>
    <row r="8" spans="2:11" ht="15.95" customHeight="1">
      <c r="B8" s="5" t="s">
        <v>26</v>
      </c>
      <c r="C8" s="5"/>
    </row>
    <row r="9" spans="2:11" ht="15.95" customHeight="1"/>
    <row r="10" spans="2:11" ht="15.95" customHeight="1">
      <c r="B10" s="5" t="s">
        <v>100</v>
      </c>
      <c r="G10" t="s">
        <v>90</v>
      </c>
    </row>
    <row r="11" spans="2:11" ht="15.95" customHeight="1"/>
    <row r="12" spans="2:11" ht="15.95" customHeight="1">
      <c r="B12" s="5" t="s">
        <v>96</v>
      </c>
    </row>
    <row r="13" spans="2:11" ht="15.95" customHeight="1">
      <c r="B13" s="5"/>
      <c r="C13" s="5"/>
      <c r="D13" s="5"/>
      <c r="E13" s="5"/>
      <c r="F13" s="5"/>
      <c r="G13" s="5"/>
    </row>
    <row r="14" spans="2:11" ht="15.95" customHeight="1">
      <c r="B14" s="5" t="s">
        <v>95</v>
      </c>
      <c r="C14" s="5"/>
      <c r="D14" s="5"/>
      <c r="E14" s="5"/>
      <c r="F14" s="5"/>
      <c r="G14" s="5"/>
    </row>
    <row r="15" spans="2:11" ht="15.95" customHeight="1"/>
    <row r="16" spans="2:11" ht="15.95" customHeight="1">
      <c r="B16" s="5" t="s">
        <v>99</v>
      </c>
    </row>
    <row r="17" spans="2:8" ht="15.95" customHeight="1">
      <c r="B17" s="5"/>
    </row>
    <row r="18" spans="2:8" ht="15.95" customHeight="1">
      <c r="B18" s="5" t="s">
        <v>179</v>
      </c>
    </row>
    <row r="19" spans="2:8" ht="15.95" customHeight="1">
      <c r="B19" s="5"/>
    </row>
    <row r="20" spans="2:8" ht="15.95" customHeight="1">
      <c r="B20" s="264" t="s">
        <v>104</v>
      </c>
    </row>
    <row r="21" spans="2:8" ht="15.95" customHeight="1">
      <c r="B21" s="5"/>
    </row>
    <row r="22" spans="2:8" ht="15.95" customHeight="1">
      <c r="B22" s="5" t="s">
        <v>180</v>
      </c>
    </row>
    <row r="23" spans="2:8" ht="15.95" customHeight="1"/>
    <row r="24" spans="2:8" ht="15.95" customHeight="1">
      <c r="B24" s="264" t="s">
        <v>105</v>
      </c>
    </row>
    <row r="25" spans="2:8" ht="15.95" customHeight="1"/>
    <row r="26" spans="2:8" ht="15.95" customHeight="1">
      <c r="B26" s="264" t="s">
        <v>181</v>
      </c>
    </row>
    <row r="27" spans="2:8" ht="15.95" customHeight="1">
      <c r="B27" s="5"/>
      <c r="C27" s="5"/>
      <c r="D27" s="5"/>
      <c r="E27" s="5"/>
      <c r="F27" s="5"/>
      <c r="G27" s="5"/>
      <c r="H27" s="5"/>
    </row>
    <row r="28" spans="2:8" ht="15.95" customHeight="1">
      <c r="B28" s="264" t="s">
        <v>157</v>
      </c>
    </row>
    <row r="29" spans="2:8" ht="15.95" customHeight="1">
      <c r="B29" s="5"/>
    </row>
    <row r="30" spans="2:8">
      <c r="B30" s="264" t="s">
        <v>109</v>
      </c>
    </row>
    <row r="31" spans="2:8">
      <c r="B31" s="5"/>
    </row>
    <row r="32" spans="2:8">
      <c r="B32" s="264" t="s">
        <v>110</v>
      </c>
    </row>
    <row r="33" spans="2:2">
      <c r="B33" s="5"/>
    </row>
    <row r="34" spans="2:2">
      <c r="B34" s="264" t="s">
        <v>111</v>
      </c>
    </row>
    <row r="36" spans="2:2">
      <c r="B36" s="264" t="s">
        <v>112</v>
      </c>
    </row>
    <row r="38" spans="2:2">
      <c r="B38" s="264" t="s">
        <v>113</v>
      </c>
    </row>
    <row r="39" spans="2:2">
      <c r="B39" s="264"/>
    </row>
    <row r="40" spans="2:2">
      <c r="B40" s="264" t="s">
        <v>158</v>
      </c>
    </row>
    <row r="42" spans="2:2">
      <c r="B42" s="264" t="s">
        <v>159</v>
      </c>
    </row>
    <row r="44" spans="2:2">
      <c r="B44" s="264" t="s">
        <v>160</v>
      </c>
    </row>
    <row r="46" spans="2:2">
      <c r="B46" s="264" t="s">
        <v>161</v>
      </c>
    </row>
    <row r="48" spans="2:2">
      <c r="B48" s="264" t="s">
        <v>162</v>
      </c>
    </row>
    <row r="50" spans="2:2">
      <c r="B50" s="264" t="s">
        <v>163</v>
      </c>
    </row>
    <row r="52" spans="2:2">
      <c r="B52" s="264" t="s">
        <v>164</v>
      </c>
    </row>
    <row r="54" spans="2:2">
      <c r="B54" s="264" t="s">
        <v>165</v>
      </c>
    </row>
    <row r="56" spans="2:2">
      <c r="B56" s="264" t="s">
        <v>166</v>
      </c>
    </row>
    <row r="58" spans="2:2">
      <c r="B58" s="264" t="s">
        <v>167</v>
      </c>
    </row>
  </sheetData>
  <customSheetViews>
    <customSheetView guid="{D2454DF7-9151-402B-B9E4-208D72282370}" showGridLines="0" showRowCol="0" fitToPage="1">
      <selection activeCell="F9" sqref="F9"/>
      <pageMargins left="0.31496062992125984" right="0.31496062992125984" top="0.35433070866141736" bottom="0.35433070866141736" header="0.31496062992125984" footer="0.31496062992125984"/>
      <pageSetup paperSize="9" scale="82" orientation="portrait" r:id="rId1"/>
    </customSheetView>
  </customSheetViews>
  <mergeCells count="2">
    <mergeCell ref="E2:K2"/>
    <mergeCell ref="E3:K3"/>
  </mergeCells>
  <hyperlinks>
    <hyperlink ref="B8:C8" location="'0'!A1" display="0 - Nota Introdutória" xr:uid="{00000000-0004-0000-0000-000002000000}"/>
    <hyperlink ref="B10" location="'1'!A1" display="1 - Evolução Recente da Balança Comercial (1.000 €)" xr:uid="{00000000-0004-0000-0000-000003000000}"/>
    <hyperlink ref="B12" location="'2'!A1" display="2 - Evolução  Mensal e Trimestral das Exportações" xr:uid="{00000000-0004-0000-0000-000004000000}"/>
    <hyperlink ref="B14" location="'3'!A1" display="3. Evolução Mensal e Timestral das Importações" xr:uid="{00000000-0004-0000-0000-000005000000}"/>
    <hyperlink ref="B16" location="'4'!A1" display="4 - Exportações por Tipo de Produto" xr:uid="{00000000-0004-0000-0000-000006000000}"/>
    <hyperlink ref="B20" location="'6'!A1" display="6 - Evolução das Exportações de Vinho (NC 2204) por Mercado / Acondicionamento" xr:uid="{56FF14C1-E2A3-483B-A1FF-E6EC5C395427}"/>
    <hyperlink ref="B24" location="'8'!A1" display="8 - Evolução das Exportações com Destino a uma Selecção de Mercados" xr:uid="{54F53325-7E45-40D8-91BE-AF0ABBD7EF28}"/>
    <hyperlink ref="B30" location="'11'!A1" display="11 - Evolução das Exportações de Vinho com DOP + Vinho com IGP + Vinho (ex-vinho mesa) com Destino a uma Selecção de Mercados" xr:uid="{30DD850B-1E4A-4E70-AB04-C6DC3D89DFED}"/>
    <hyperlink ref="B32" location="'12'!A1" display="12 - Evolução das Exportações de Vinho com DOP + IGP por Mercado / Acondicionamento" xr:uid="{B9DEB847-51C4-4A0E-9D56-35301BC50610}"/>
    <hyperlink ref="B34" location="'13'!A1" display="13 - Evolução das Exportações de Vinho com DOP + Vinho com IGP com Destino a uma Selecção de Mercados" xr:uid="{80FD4D7E-7306-4B27-BB2E-AE035CD05539}"/>
    <hyperlink ref="B36" location="'14'!A1" display="14 - Evolução das Exportações de Vinho com DOP por Mercado / Acondicionamento" xr:uid="{48661EB9-B113-4F34-9144-8051207985CA}"/>
    <hyperlink ref="B38" location="'15'!A1" display="15 - Evolução das Exportações de Vinho com DOP com Destino a uma Selecção de Mercados" xr:uid="{92875B0D-926B-45F3-9A80-BDEAE4CDD9AA}"/>
    <hyperlink ref="B40" location="'17'!A1" display="17 - Evolução das Exportações de Vinho com IGP por Mercado / Acondicionamento" xr:uid="{6263D861-1850-4E3A-A173-3B67C751DE14}"/>
    <hyperlink ref="B42" location="'18'!A1" display="18 - Evolução das Exportações de Vinho com IGP com Destino a uma Seleção de Mercados" xr:uid="{B3868B5E-2771-43CF-9802-52F64E2AC8A7}"/>
    <hyperlink ref="B44" location="'19'!A1" display="19 - Evolução das Exportações de Vinho ( ex-vinho mesa) por Mercado / Acondicionamento" xr:uid="{C8408116-018E-402A-A3E2-D8BC1C13F70F}"/>
    <hyperlink ref="B46" location="'20'!A1" display="20 - Evolução das Exportações de Vinho (ex-vinho mesa) com Destino a uma Seleção de Mercados" xr:uid="{4337DBAB-C2E7-4083-94FD-41927BB38508}"/>
    <hyperlink ref="B48" location="'21'!A1" display="21- Evolução das Exportações de Vinhos Espumantes e Espumosos por Mercado" xr:uid="{6EEDDA6B-FB25-4CF5-92F3-CE3292B3DE11}"/>
    <hyperlink ref="B50" location="'22'!A1" display="22 - Evolução das Exportações de Vinhos Espumantes e Espumosos com Destino a uma Seleção de Mercados" xr:uid="{D095C1A3-19E8-4710-918E-BEBC62AB51AE}"/>
    <hyperlink ref="B52" location="'23'!A1" display="23 - Evolução das Exportações de Vinho Licoroso com DOP Porto por Mercado" xr:uid="{4AEE1043-9B41-4FF2-96C3-4BA21CBC6FE3}"/>
    <hyperlink ref="B54" location="'24'!A1" display="24 - Evolução das Exportações de Vinho Licoroso com DOP Porto com Destino a uma Seleção de Mercados" xr:uid="{5BC242E6-E20D-4973-899C-56568A7C9AAA}"/>
    <hyperlink ref="B56" location="'25'!A1" display="25 - Evolução das Exportações de Vinho Licoroso com DOP Madeira por Mercado" xr:uid="{3E4F9072-9FC1-4755-B488-50267D2385D1}"/>
    <hyperlink ref="B58" location="'26'!A1" display="26 - Evolução das Exportações de Vinho Licoroso com DOP Madeira com Destino a uma Seleção de Mercados" xr:uid="{43AF9C40-38A9-4672-BFEE-55698E7683D9}"/>
  </hyperlinks>
  <pageMargins left="0.31496062992125984" right="0.31496062992125984" top="0.35433070866141736" bottom="0.35433070866141736" header="0.31496062992125984" footer="0.31496062992125984"/>
  <pageSetup paperSize="9" scale="81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7">
    <pageSetUpPr fitToPage="1"/>
  </sheetPr>
  <dimension ref="A1:R96"/>
  <sheetViews>
    <sheetView showGridLines="0" zoomScaleNormal="100" workbookViewId="0">
      <selection activeCell="H96" sqref="H96:I96"/>
    </sheetView>
  </sheetViews>
  <sheetFormatPr defaultRowHeight="15"/>
  <cols>
    <col min="1" max="1" width="33.140625" customWidth="1"/>
    <col min="2" max="5" width="9.7109375" customWidth="1"/>
    <col min="6" max="6" width="10.85546875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8" ht="15.75">
      <c r="A1" s="4" t="s">
        <v>31</v>
      </c>
    </row>
    <row r="3" spans="1:18" ht="8.25" customHeight="1" thickBot="1"/>
    <row r="4" spans="1:18">
      <c r="A4" s="492" t="s">
        <v>3</v>
      </c>
      <c r="B4" s="486" t="s">
        <v>1</v>
      </c>
      <c r="C4" s="479"/>
      <c r="D4" s="486" t="s">
        <v>102</v>
      </c>
      <c r="E4" s="479"/>
      <c r="F4" s="130" t="s">
        <v>0</v>
      </c>
      <c r="H4" s="495" t="s">
        <v>19</v>
      </c>
      <c r="I4" s="496"/>
      <c r="J4" s="486" t="s">
        <v>13</v>
      </c>
      <c r="K4" s="484"/>
      <c r="L4" s="130" t="s">
        <v>0</v>
      </c>
      <c r="N4" s="478" t="s">
        <v>22</v>
      </c>
      <c r="O4" s="479"/>
      <c r="P4" s="130" t="s">
        <v>0</v>
      </c>
    </row>
    <row r="5" spans="1:18">
      <c r="A5" s="493"/>
      <c r="B5" s="487" t="s">
        <v>170</v>
      </c>
      <c r="C5" s="481"/>
      <c r="D5" s="487" t="str">
        <f>B5</f>
        <v>jan-abr</v>
      </c>
      <c r="E5" s="481"/>
      <c r="F5" s="131" t="s">
        <v>153</v>
      </c>
      <c r="H5" s="476" t="str">
        <f>B5</f>
        <v>jan-abr</v>
      </c>
      <c r="I5" s="481"/>
      <c r="J5" s="487" t="str">
        <f>B5</f>
        <v>jan-abr</v>
      </c>
      <c r="K5" s="477"/>
      <c r="L5" s="131" t="str">
        <f>F5</f>
        <v>2026 / 2025</v>
      </c>
      <c r="N5" s="476" t="str">
        <f>B5</f>
        <v>jan-abr</v>
      </c>
      <c r="O5" s="477"/>
      <c r="P5" s="131" t="str">
        <f>L5</f>
        <v>2026 / 2025</v>
      </c>
    </row>
    <row r="6" spans="1:18" ht="19.5" customHeight="1" thickBot="1">
      <c r="A6" s="494"/>
      <c r="B6" s="99">
        <v>2025</v>
      </c>
      <c r="C6" s="134">
        <v>2026</v>
      </c>
      <c r="D6" s="99">
        <f>B6</f>
        <v>2025</v>
      </c>
      <c r="E6" s="134">
        <f>C6</f>
        <v>2026</v>
      </c>
      <c r="F6" s="131" t="s">
        <v>1</v>
      </c>
      <c r="H6" s="25">
        <f>B6</f>
        <v>2025</v>
      </c>
      <c r="I6" s="134">
        <f>C6</f>
        <v>2026</v>
      </c>
      <c r="J6" s="99">
        <f>B6</f>
        <v>2025</v>
      </c>
      <c r="K6" s="134">
        <f>C6</f>
        <v>2026</v>
      </c>
      <c r="L6" s="260">
        <v>1000</v>
      </c>
      <c r="N6" s="25">
        <f>B6</f>
        <v>2025</v>
      </c>
      <c r="O6" s="134">
        <f>C6</f>
        <v>2026</v>
      </c>
      <c r="P6" s="132"/>
    </row>
    <row r="7" spans="1:18" ht="20.100000000000001" customHeight="1">
      <c r="A7" s="8" t="s">
        <v>182</v>
      </c>
      <c r="B7" s="19">
        <v>110248.72</v>
      </c>
      <c r="C7" s="147">
        <v>98787.150000000067</v>
      </c>
      <c r="D7" s="214">
        <f>B7/$B$33</f>
        <v>9.9813637400920113E-2</v>
      </c>
      <c r="E7" s="246">
        <f>C7/$C$33</f>
        <v>9.6163923188517436E-2</v>
      </c>
      <c r="F7" s="52">
        <f>(C7-B7)/B7</f>
        <v>-0.1039610255792533</v>
      </c>
      <c r="H7" s="19">
        <v>33612.650999999998</v>
      </c>
      <c r="I7" s="147">
        <v>31626.50399999999</v>
      </c>
      <c r="J7" s="214">
        <f t="shared" ref="J7:J32" si="0">H7/$H$33</f>
        <v>0.11440113124095314</v>
      </c>
      <c r="K7" s="246">
        <f>I7/$I$33</f>
        <v>0.11212433879787839</v>
      </c>
      <c r="L7" s="52">
        <f>(I7-H7)/H7</f>
        <v>-5.9089269691938555E-2</v>
      </c>
      <c r="N7" s="40">
        <f t="shared" ref="N7:N33" si="1">(H7/B7)*10</f>
        <v>3.0488019271334847</v>
      </c>
      <c r="O7" s="149">
        <f t="shared" ref="O7:O33" si="2">(I7/C7)*10</f>
        <v>3.2014795446573743</v>
      </c>
      <c r="P7" s="52">
        <f>(O7-N7)/N7</f>
        <v>5.0077906395001072E-2</v>
      </c>
      <c r="Q7" s="2"/>
      <c r="R7" s="2"/>
    </row>
    <row r="8" spans="1:18" ht="20.100000000000001" customHeight="1">
      <c r="A8" s="8" t="s">
        <v>183</v>
      </c>
      <c r="B8" s="19">
        <v>76271.049999999988</v>
      </c>
      <c r="C8" s="140">
        <v>67341.37999999999</v>
      </c>
      <c r="D8" s="214">
        <f t="shared" ref="D8:D32" si="3">B8/$B$33</f>
        <v>6.905196657963418E-2</v>
      </c>
      <c r="E8" s="215">
        <f t="shared" ref="E8:E32" si="4">C8/$C$33</f>
        <v>6.5553174615613052E-2</v>
      </c>
      <c r="F8" s="52">
        <f t="shared" ref="F8:F33" si="5">(C8-B8)/B8</f>
        <v>-0.11707810499527671</v>
      </c>
      <c r="H8" s="19">
        <v>30679.634999999998</v>
      </c>
      <c r="I8" s="140">
        <v>25512.326000000001</v>
      </c>
      <c r="J8" s="214">
        <f t="shared" si="0"/>
        <v>0.10441856996223058</v>
      </c>
      <c r="K8" s="215">
        <f t="shared" ref="K8:K32" si="6">I8/$I$33</f>
        <v>9.0447957319149883E-2</v>
      </c>
      <c r="L8" s="52">
        <f t="shared" ref="L8:L33" si="7">(I8-H8)/H8</f>
        <v>-0.1684279816236405</v>
      </c>
      <c r="N8" s="40">
        <f t="shared" si="1"/>
        <v>4.0224482290462769</v>
      </c>
      <c r="O8" s="143">
        <f t="shared" si="2"/>
        <v>3.7885065616415945</v>
      </c>
      <c r="P8" s="52">
        <f t="shared" ref="P8:P33" si="8">(O8-N8)/N8</f>
        <v>-5.8159025072188432E-2</v>
      </c>
      <c r="Q8" s="2"/>
    </row>
    <row r="9" spans="1:18" ht="20.100000000000001" customHeight="1">
      <c r="A9" s="8" t="s">
        <v>184</v>
      </c>
      <c r="B9" s="19">
        <v>79869.930000000037</v>
      </c>
      <c r="C9" s="140">
        <v>80017.719999999972</v>
      </c>
      <c r="D9" s="214">
        <f t="shared" si="3"/>
        <v>7.2310211241063613E-2</v>
      </c>
      <c r="E9" s="215">
        <f t="shared" si="4"/>
        <v>7.7892902870467337E-2</v>
      </c>
      <c r="F9" s="52">
        <f t="shared" si="5"/>
        <v>1.8503834922596692E-3</v>
      </c>
      <c r="H9" s="19">
        <v>24938.542999999991</v>
      </c>
      <c r="I9" s="140">
        <v>25145.560999999987</v>
      </c>
      <c r="J9" s="214">
        <f t="shared" si="0"/>
        <v>8.487868245504207E-2</v>
      </c>
      <c r="K9" s="215">
        <f t="shared" si="6"/>
        <v>8.9147678188734272E-2</v>
      </c>
      <c r="L9" s="52">
        <f t="shared" si="7"/>
        <v>8.3011264932356509E-3</v>
      </c>
      <c r="N9" s="40">
        <f t="shared" si="1"/>
        <v>3.1223944981546845</v>
      </c>
      <c r="O9" s="143">
        <f t="shared" si="2"/>
        <v>3.1424990614578867</v>
      </c>
      <c r="P9" s="52">
        <f t="shared" si="8"/>
        <v>6.4388286986426201E-3</v>
      </c>
      <c r="Q9" s="2"/>
    </row>
    <row r="10" spans="1:18" ht="20.100000000000001" customHeight="1">
      <c r="A10" s="8" t="s">
        <v>185</v>
      </c>
      <c r="B10" s="19">
        <v>59427.559999999969</v>
      </c>
      <c r="C10" s="140">
        <v>61906.190000000017</v>
      </c>
      <c r="D10" s="214">
        <f t="shared" si="3"/>
        <v>5.3802719210358368E-2</v>
      </c>
      <c r="E10" s="215">
        <f t="shared" si="4"/>
        <v>6.0262312457174477E-2</v>
      </c>
      <c r="F10" s="52">
        <f t="shared" si="5"/>
        <v>4.1708426191485057E-2</v>
      </c>
      <c r="H10" s="19">
        <v>20570.280000000006</v>
      </c>
      <c r="I10" s="140">
        <v>20159.323999999993</v>
      </c>
      <c r="J10" s="214">
        <f t="shared" si="0"/>
        <v>7.0011237790888747E-2</v>
      </c>
      <c r="K10" s="215">
        <f t="shared" si="6"/>
        <v>7.1470146498398973E-2</v>
      </c>
      <c r="L10" s="52">
        <f t="shared" si="7"/>
        <v>-1.9978143224108409E-2</v>
      </c>
      <c r="N10" s="40">
        <f t="shared" si="1"/>
        <v>3.4614041027429057</v>
      </c>
      <c r="O10" s="143">
        <f t="shared" si="2"/>
        <v>3.2564310612557463</v>
      </c>
      <c r="P10" s="52">
        <f t="shared" si="8"/>
        <v>-5.9216732690856123E-2</v>
      </c>
      <c r="Q10" s="2"/>
    </row>
    <row r="11" spans="1:18" ht="20.100000000000001" customHeight="1">
      <c r="A11" s="8" t="s">
        <v>186</v>
      </c>
      <c r="B11" s="19">
        <v>117857.30999999997</v>
      </c>
      <c r="C11" s="140">
        <v>140707.37000000002</v>
      </c>
      <c r="D11" s="214">
        <f t="shared" si="3"/>
        <v>0.10670207151056114</v>
      </c>
      <c r="E11" s="215">
        <f t="shared" si="4"/>
        <v>0.13697097973510011</v>
      </c>
      <c r="F11" s="52">
        <f t="shared" si="5"/>
        <v>0.19387902201399354</v>
      </c>
      <c r="H11" s="19">
        <v>14955.591000000004</v>
      </c>
      <c r="I11" s="140">
        <v>18133.83700000001</v>
      </c>
      <c r="J11" s="214">
        <f t="shared" si="0"/>
        <v>5.0901564675068865E-2</v>
      </c>
      <c r="K11" s="215">
        <f t="shared" si="6"/>
        <v>6.4289258259259532E-2</v>
      </c>
      <c r="L11" s="52">
        <f t="shared" si="7"/>
        <v>0.21251223037591799</v>
      </c>
      <c r="N11" s="40">
        <f t="shared" si="1"/>
        <v>1.2689574367512721</v>
      </c>
      <c r="O11" s="143">
        <f t="shared" si="2"/>
        <v>1.2887624152167729</v>
      </c>
      <c r="P11" s="52">
        <f t="shared" si="8"/>
        <v>1.5607283500544033E-2</v>
      </c>
      <c r="Q11" s="2"/>
    </row>
    <row r="12" spans="1:18" ht="20.100000000000001" customHeight="1">
      <c r="A12" s="8" t="s">
        <v>187</v>
      </c>
      <c r="B12" s="19">
        <v>67269.560000000027</v>
      </c>
      <c r="C12" s="140">
        <v>63529.14</v>
      </c>
      <c r="D12" s="214">
        <f t="shared" si="3"/>
        <v>6.0902470976165905E-2</v>
      </c>
      <c r="E12" s="215">
        <f t="shared" si="4"/>
        <v>6.1842166103512113E-2</v>
      </c>
      <c r="F12" s="52">
        <f t="shared" si="5"/>
        <v>-5.5603455708644826E-2</v>
      </c>
      <c r="H12" s="19">
        <v>15361.060999999994</v>
      </c>
      <c r="I12" s="140">
        <v>15229.646999999997</v>
      </c>
      <c r="J12" s="214">
        <f t="shared" si="0"/>
        <v>5.2281587532661031E-2</v>
      </c>
      <c r="K12" s="215">
        <f t="shared" si="6"/>
        <v>5.3993134998420712E-2</v>
      </c>
      <c r="L12" s="52">
        <f t="shared" si="7"/>
        <v>-8.5550080166986557E-3</v>
      </c>
      <c r="N12" s="40">
        <f t="shared" si="1"/>
        <v>2.2835084695068599</v>
      </c>
      <c r="O12" s="143">
        <f t="shared" si="2"/>
        <v>2.3972695049862152</v>
      </c>
      <c r="P12" s="52">
        <f t="shared" si="8"/>
        <v>4.981853012523433E-2</v>
      </c>
      <c r="Q12" s="2"/>
    </row>
    <row r="13" spans="1:18" ht="20.100000000000001" customHeight="1">
      <c r="A13" s="8" t="s">
        <v>188</v>
      </c>
      <c r="B13" s="19">
        <v>41300.43</v>
      </c>
      <c r="C13" s="140">
        <v>43698.119999999995</v>
      </c>
      <c r="D13" s="214">
        <f t="shared" si="3"/>
        <v>3.7391328847374221E-2</v>
      </c>
      <c r="E13" s="215">
        <f t="shared" si="4"/>
        <v>4.2537745599125133E-2</v>
      </c>
      <c r="F13" s="52">
        <f t="shared" si="5"/>
        <v>5.8054843496786718E-2</v>
      </c>
      <c r="H13" s="19">
        <v>14957.031000000001</v>
      </c>
      <c r="I13" s="140">
        <v>14772.549000000001</v>
      </c>
      <c r="J13" s="214">
        <f t="shared" si="0"/>
        <v>5.0906465735356746E-2</v>
      </c>
      <c r="K13" s="215">
        <f t="shared" si="6"/>
        <v>5.2372601441634532E-2</v>
      </c>
      <c r="L13" s="52">
        <f t="shared" si="7"/>
        <v>-1.2334132355545693E-2</v>
      </c>
      <c r="N13" s="40">
        <f t="shared" si="1"/>
        <v>3.6215194369647001</v>
      </c>
      <c r="O13" s="143">
        <f t="shared" si="2"/>
        <v>3.3805914304780167</v>
      </c>
      <c r="P13" s="52">
        <f t="shared" si="8"/>
        <v>-6.6526774377500555E-2</v>
      </c>
      <c r="Q13" s="2"/>
    </row>
    <row r="14" spans="1:18" ht="20.100000000000001" customHeight="1">
      <c r="A14" s="8" t="s">
        <v>189</v>
      </c>
      <c r="B14" s="19">
        <v>38928.139999999985</v>
      </c>
      <c r="C14" s="140">
        <v>39042.00999999998</v>
      </c>
      <c r="D14" s="214">
        <f t="shared" si="3"/>
        <v>3.5243576983499239E-2</v>
      </c>
      <c r="E14" s="215">
        <f t="shared" si="4"/>
        <v>3.8005275491451322E-2</v>
      </c>
      <c r="F14" s="52">
        <f t="shared" si="5"/>
        <v>2.9251333354225347E-3</v>
      </c>
      <c r="H14" s="19">
        <v>14998.137000000002</v>
      </c>
      <c r="I14" s="140">
        <v>14544.115</v>
      </c>
      <c r="J14" s="214">
        <f t="shared" si="0"/>
        <v>5.1046370585491621E-2</v>
      </c>
      <c r="K14" s="215">
        <f t="shared" si="6"/>
        <v>5.1562742368720417E-2</v>
      </c>
      <c r="L14" s="52">
        <f t="shared" si="7"/>
        <v>-3.0271893102456832E-2</v>
      </c>
      <c r="N14" s="40">
        <f t="shared" si="1"/>
        <v>3.852775139012552</v>
      </c>
      <c r="O14" s="143">
        <f t="shared" si="2"/>
        <v>3.7252474962226607</v>
      </c>
      <c r="P14" s="52">
        <f t="shared" si="8"/>
        <v>-3.3100203927960349E-2</v>
      </c>
      <c r="Q14" s="2"/>
    </row>
    <row r="15" spans="1:18" ht="20.100000000000001" customHeight="1">
      <c r="A15" s="8" t="s">
        <v>190</v>
      </c>
      <c r="B15" s="19">
        <v>58098.610000000008</v>
      </c>
      <c r="C15" s="140">
        <v>60499.509999999987</v>
      </c>
      <c r="D15" s="214">
        <f t="shared" si="3"/>
        <v>5.2599554825103381E-2</v>
      </c>
      <c r="E15" s="215">
        <f t="shared" si="4"/>
        <v>5.8892985905382812E-2</v>
      </c>
      <c r="F15" s="52">
        <f t="shared" si="5"/>
        <v>4.1324568694500255E-2</v>
      </c>
      <c r="H15" s="19">
        <v>13443.864999999996</v>
      </c>
      <c r="I15" s="140">
        <v>14024.085999999999</v>
      </c>
      <c r="J15" s="214">
        <f t="shared" si="0"/>
        <v>4.5756383935639473E-2</v>
      </c>
      <c r="K15" s="215">
        <f t="shared" si="6"/>
        <v>4.9719101738041727E-2</v>
      </c>
      <c r="L15" s="52">
        <f t="shared" si="7"/>
        <v>4.3158793992650428E-2</v>
      </c>
      <c r="N15" s="40">
        <f t="shared" si="1"/>
        <v>2.3139736045320181</v>
      </c>
      <c r="O15" s="143">
        <f t="shared" si="2"/>
        <v>2.3180495180870064</v>
      </c>
      <c r="P15" s="52">
        <f t="shared" si="8"/>
        <v>1.7614347661552927E-3</v>
      </c>
      <c r="Q15" s="2"/>
    </row>
    <row r="16" spans="1:18" ht="20.100000000000001" customHeight="1">
      <c r="A16" s="8" t="s">
        <v>191</v>
      </c>
      <c r="B16" s="19">
        <v>35550.119999999988</v>
      </c>
      <c r="C16" s="140">
        <v>32653.420000000009</v>
      </c>
      <c r="D16" s="214">
        <f t="shared" si="3"/>
        <v>3.2185287840432043E-2</v>
      </c>
      <c r="E16" s="215">
        <f t="shared" si="4"/>
        <v>3.1786330233460502E-2</v>
      </c>
      <c r="F16" s="52">
        <f t="shared" si="5"/>
        <v>-8.1482144082776084E-2</v>
      </c>
      <c r="H16" s="19">
        <v>12652.231000000005</v>
      </c>
      <c r="I16" s="140">
        <v>11812.222999999993</v>
      </c>
      <c r="J16" s="214">
        <f t="shared" si="0"/>
        <v>4.3062046463453789E-2</v>
      </c>
      <c r="K16" s="215">
        <f t="shared" si="6"/>
        <v>4.1877461182813353E-2</v>
      </c>
      <c r="L16" s="52">
        <f t="shared" si="7"/>
        <v>-6.6392085316811886E-2</v>
      </c>
      <c r="N16" s="40">
        <f t="shared" si="1"/>
        <v>3.558984048436407</v>
      </c>
      <c r="O16" s="143">
        <f t="shared" si="2"/>
        <v>3.6174535469791493</v>
      </c>
      <c r="P16" s="52">
        <f t="shared" si="8"/>
        <v>1.6428704862678469E-2</v>
      </c>
      <c r="Q16" s="2"/>
    </row>
    <row r="17" spans="1:17" ht="20.100000000000001" customHeight="1">
      <c r="A17" s="8" t="s">
        <v>192</v>
      </c>
      <c r="B17" s="19">
        <v>27994.959999999988</v>
      </c>
      <c r="C17" s="140">
        <v>27732.600000000009</v>
      </c>
      <c r="D17" s="214">
        <f t="shared" si="3"/>
        <v>2.5345226561299408E-2</v>
      </c>
      <c r="E17" s="215">
        <f t="shared" si="4"/>
        <v>2.6996179323098984E-2</v>
      </c>
      <c r="F17" s="52">
        <f t="shared" si="5"/>
        <v>-9.3716869036419015E-3</v>
      </c>
      <c r="H17" s="19">
        <v>10636.226000000002</v>
      </c>
      <c r="I17" s="140">
        <v>9764.5220000000008</v>
      </c>
      <c r="J17" s="214">
        <f t="shared" si="0"/>
        <v>3.62005450428304E-2</v>
      </c>
      <c r="K17" s="215">
        <f t="shared" si="6"/>
        <v>3.4617818426195247E-2</v>
      </c>
      <c r="L17" s="52">
        <f t="shared" si="7"/>
        <v>-8.1956137449505237E-2</v>
      </c>
      <c r="N17" s="40">
        <f t="shared" si="1"/>
        <v>3.7993360233413469</v>
      </c>
      <c r="O17" s="143">
        <f t="shared" si="2"/>
        <v>3.520954400236544</v>
      </c>
      <c r="P17" s="52">
        <f t="shared" si="8"/>
        <v>-7.3271124584547431E-2</v>
      </c>
      <c r="Q17" s="2"/>
    </row>
    <row r="18" spans="1:17" ht="20.100000000000001" customHeight="1">
      <c r="A18" s="8" t="s">
        <v>193</v>
      </c>
      <c r="B18" s="19">
        <v>38308.12999999999</v>
      </c>
      <c r="C18" s="140">
        <v>39439.920000000006</v>
      </c>
      <c r="D18" s="214">
        <f t="shared" si="3"/>
        <v>3.4682251161984541E-2</v>
      </c>
      <c r="E18" s="215">
        <f t="shared" si="4"/>
        <v>3.8392619257072103E-2</v>
      </c>
      <c r="F18" s="52">
        <f t="shared" si="5"/>
        <v>2.9544381310181826E-2</v>
      </c>
      <c r="H18" s="19">
        <v>8318.0059999999994</v>
      </c>
      <c r="I18" s="140">
        <v>9254.4010000000017</v>
      </c>
      <c r="J18" s="214">
        <f t="shared" si="0"/>
        <v>2.8310450611855508E-2</v>
      </c>
      <c r="K18" s="215">
        <f t="shared" si="6"/>
        <v>3.2809304281479393E-2</v>
      </c>
      <c r="L18" s="52">
        <f t="shared" si="7"/>
        <v>0.11257445594533141</v>
      </c>
      <c r="N18" s="40">
        <f t="shared" si="1"/>
        <v>2.1713422190015543</v>
      </c>
      <c r="O18" s="143">
        <f t="shared" si="2"/>
        <v>2.3464553173535849</v>
      </c>
      <c r="P18" s="52">
        <f t="shared" si="8"/>
        <v>8.0647397181155822E-2</v>
      </c>
      <c r="Q18" s="2"/>
    </row>
    <row r="19" spans="1:17" ht="20.100000000000001" customHeight="1">
      <c r="A19" s="8" t="s">
        <v>194</v>
      </c>
      <c r="B19" s="19">
        <v>31358.760000000006</v>
      </c>
      <c r="C19" s="140">
        <v>35291.980000000003</v>
      </c>
      <c r="D19" s="214">
        <f t="shared" si="3"/>
        <v>2.8390641632687237E-2</v>
      </c>
      <c r="E19" s="215">
        <f t="shared" si="4"/>
        <v>3.4354825034335859E-2</v>
      </c>
      <c r="F19" s="52">
        <f t="shared" si="5"/>
        <v>0.12542651558926426</v>
      </c>
      <c r="H19" s="19">
        <v>7806.2889999999998</v>
      </c>
      <c r="I19" s="140">
        <v>8605.4370000000017</v>
      </c>
      <c r="J19" s="214">
        <f t="shared" si="0"/>
        <v>2.6568814592868882E-2</v>
      </c>
      <c r="K19" s="215">
        <f t="shared" si="6"/>
        <v>3.050855490356439E-2</v>
      </c>
      <c r="L19" s="52">
        <f t="shared" si="7"/>
        <v>0.10237233082198238</v>
      </c>
      <c r="N19" s="40">
        <f t="shared" si="1"/>
        <v>2.4893487497592375</v>
      </c>
      <c r="O19" s="143">
        <f t="shared" si="2"/>
        <v>2.4383548330243872</v>
      </c>
      <c r="P19" s="52">
        <f t="shared" si="8"/>
        <v>-2.0484842366816743E-2</v>
      </c>
      <c r="Q19" s="2"/>
    </row>
    <row r="20" spans="1:17" ht="20.100000000000001" customHeight="1">
      <c r="A20" s="8" t="s">
        <v>195</v>
      </c>
      <c r="B20" s="19">
        <v>105540.87000000001</v>
      </c>
      <c r="C20" s="140">
        <v>33036.65</v>
      </c>
      <c r="D20" s="214">
        <f t="shared" si="3"/>
        <v>9.5551387164927157E-2</v>
      </c>
      <c r="E20" s="215">
        <f t="shared" si="4"/>
        <v>3.2159383816679932E-2</v>
      </c>
      <c r="F20" s="52">
        <f t="shared" si="5"/>
        <v>-0.68697766088151435</v>
      </c>
      <c r="H20" s="19">
        <v>11201.344999999996</v>
      </c>
      <c r="I20" s="140">
        <v>7588.66</v>
      </c>
      <c r="J20" s="214">
        <f t="shared" si="0"/>
        <v>3.8123935521187952E-2</v>
      </c>
      <c r="K20" s="215">
        <f t="shared" si="6"/>
        <v>2.690381095747757E-2</v>
      </c>
      <c r="L20" s="52">
        <f t="shared" si="7"/>
        <v>-0.32252242922613289</v>
      </c>
      <c r="N20" s="40">
        <f t="shared" si="1"/>
        <v>1.0613277112458894</v>
      </c>
      <c r="O20" s="143">
        <f t="shared" si="2"/>
        <v>2.2970428297057963</v>
      </c>
      <c r="P20" s="52">
        <f t="shared" si="8"/>
        <v>1.1643106133630532</v>
      </c>
      <c r="Q20" s="2"/>
    </row>
    <row r="21" spans="1:17" ht="20.100000000000001" customHeight="1">
      <c r="A21" s="8" t="s">
        <v>196</v>
      </c>
      <c r="B21" s="19">
        <v>13104.080000000002</v>
      </c>
      <c r="C21" s="140">
        <v>14838.77</v>
      </c>
      <c r="D21" s="214">
        <f t="shared" si="3"/>
        <v>1.1863773924927648E-2</v>
      </c>
      <c r="E21" s="215">
        <f t="shared" si="4"/>
        <v>1.4444736369984112E-2</v>
      </c>
      <c r="F21" s="52">
        <f t="shared" si="5"/>
        <v>0.13237785483605094</v>
      </c>
      <c r="H21" s="19">
        <v>4961.2909999999993</v>
      </c>
      <c r="I21" s="140">
        <v>4977.652</v>
      </c>
      <c r="J21" s="214">
        <f t="shared" si="0"/>
        <v>1.6885823817215713E-2</v>
      </c>
      <c r="K21" s="215">
        <f t="shared" si="6"/>
        <v>1.7647095590013276E-2</v>
      </c>
      <c r="L21" s="52">
        <f t="shared" si="7"/>
        <v>3.2977303689706548E-3</v>
      </c>
      <c r="N21" s="40">
        <f t="shared" si="1"/>
        <v>3.7860658665087503</v>
      </c>
      <c r="O21" s="143">
        <f t="shared" si="2"/>
        <v>3.3544909719606144</v>
      </c>
      <c r="P21" s="52">
        <f t="shared" si="8"/>
        <v>-0.11399032921371349</v>
      </c>
      <c r="Q21" s="2"/>
    </row>
    <row r="22" spans="1:17" ht="20.100000000000001" customHeight="1">
      <c r="A22" s="8" t="s">
        <v>197</v>
      </c>
      <c r="B22" s="19">
        <v>12026.280000000008</v>
      </c>
      <c r="C22" s="140">
        <v>12617.340000000002</v>
      </c>
      <c r="D22" s="214">
        <f t="shared" si="3"/>
        <v>1.0887988098201396E-2</v>
      </c>
      <c r="E22" s="215">
        <f t="shared" si="4"/>
        <v>1.2282294960462044E-2</v>
      </c>
      <c r="F22" s="52">
        <f t="shared" si="5"/>
        <v>4.9147367265687615E-2</v>
      </c>
      <c r="H22" s="19">
        <v>4071.5089999999996</v>
      </c>
      <c r="I22" s="140">
        <v>4259.6010000000006</v>
      </c>
      <c r="J22" s="214">
        <f t="shared" si="0"/>
        <v>1.3857438244240891E-2</v>
      </c>
      <c r="K22" s="215">
        <f t="shared" si="6"/>
        <v>1.5101414486652772E-2</v>
      </c>
      <c r="L22" s="52">
        <f t="shared" si="7"/>
        <v>4.6197122491931378E-2</v>
      </c>
      <c r="N22" s="40">
        <f t="shared" si="1"/>
        <v>3.3855098999856952</v>
      </c>
      <c r="O22" s="143">
        <f t="shared" si="2"/>
        <v>3.3759897093999207</v>
      </c>
      <c r="P22" s="52">
        <f t="shared" si="8"/>
        <v>-2.8120403918519611E-3</v>
      </c>
      <c r="Q22" s="2"/>
    </row>
    <row r="23" spans="1:17" ht="20.100000000000001" customHeight="1">
      <c r="A23" s="8" t="s">
        <v>198</v>
      </c>
      <c r="B23" s="19">
        <v>1747.25</v>
      </c>
      <c r="C23" s="140">
        <v>1463.7900000000002</v>
      </c>
      <c r="D23" s="214">
        <f t="shared" si="3"/>
        <v>1.5818721337423024E-3</v>
      </c>
      <c r="E23" s="215">
        <f t="shared" si="4"/>
        <v>1.4249200338720153E-3</v>
      </c>
      <c r="F23" s="52">
        <f t="shared" si="5"/>
        <v>-0.16223207898125616</v>
      </c>
      <c r="H23" s="19">
        <v>4578.5849999999973</v>
      </c>
      <c r="I23" s="140">
        <v>3728.8440000000001</v>
      </c>
      <c r="J23" s="214">
        <f t="shared" si="0"/>
        <v>1.5583278554341315E-2</v>
      </c>
      <c r="K23" s="215">
        <f t="shared" si="6"/>
        <v>1.3219740252682884E-2</v>
      </c>
      <c r="L23" s="52">
        <f t="shared" si="7"/>
        <v>-0.18559030792264372</v>
      </c>
      <c r="N23" s="40">
        <f t="shared" si="1"/>
        <v>26.204521390756888</v>
      </c>
      <c r="O23" s="143">
        <f t="shared" si="2"/>
        <v>25.47389994466419</v>
      </c>
      <c r="P23" s="52">
        <f t="shared" si="8"/>
        <v>-2.7881503164961827E-2</v>
      </c>
      <c r="Q23" s="2"/>
    </row>
    <row r="24" spans="1:17" ht="20.100000000000001" customHeight="1">
      <c r="A24" s="8" t="s">
        <v>199</v>
      </c>
      <c r="B24" s="19">
        <v>7177.5199999999968</v>
      </c>
      <c r="C24" s="140">
        <v>8693.5799999999981</v>
      </c>
      <c r="D24" s="214">
        <f t="shared" si="3"/>
        <v>6.4981650464318473E-3</v>
      </c>
      <c r="E24" s="215">
        <f t="shared" si="4"/>
        <v>8.4627277875030382E-3</v>
      </c>
      <c r="F24" s="52">
        <f t="shared" si="5"/>
        <v>0.21122337520480639</v>
      </c>
      <c r="H24" s="19">
        <v>2817.712</v>
      </c>
      <c r="I24" s="140">
        <v>3062.8090000000011</v>
      </c>
      <c r="J24" s="214">
        <f t="shared" si="0"/>
        <v>9.5901224902257363E-3</v>
      </c>
      <c r="K24" s="215">
        <f t="shared" si="6"/>
        <v>1.0858469655362205E-2</v>
      </c>
      <c r="L24" s="52">
        <f t="shared" si="7"/>
        <v>8.6984404367799514E-2</v>
      </c>
      <c r="N24" s="40">
        <f t="shared" si="1"/>
        <v>3.9257459401018751</v>
      </c>
      <c r="O24" s="143">
        <f t="shared" si="2"/>
        <v>3.5230698975565899</v>
      </c>
      <c r="P24" s="52">
        <f t="shared" si="8"/>
        <v>-0.10257312844214149</v>
      </c>
      <c r="Q24" s="2"/>
    </row>
    <row r="25" spans="1:17" ht="20.100000000000001" customHeight="1">
      <c r="A25" s="8" t="s">
        <v>200</v>
      </c>
      <c r="B25" s="19">
        <v>19025.969999999998</v>
      </c>
      <c r="C25" s="140">
        <v>14875.089999999997</v>
      </c>
      <c r="D25" s="214">
        <f t="shared" si="3"/>
        <v>1.7225154820670784E-2</v>
      </c>
      <c r="E25" s="215">
        <f t="shared" si="4"/>
        <v>1.4480091916633717E-2</v>
      </c>
      <c r="F25" s="52">
        <f t="shared" si="5"/>
        <v>-0.21816916561941396</v>
      </c>
      <c r="H25" s="19">
        <v>4190.6469999999999</v>
      </c>
      <c r="I25" s="140">
        <v>3047.735999999999</v>
      </c>
      <c r="J25" s="214">
        <f t="shared" si="0"/>
        <v>1.4262926105754246E-2</v>
      </c>
      <c r="K25" s="215">
        <f t="shared" si="6"/>
        <v>1.0805031875495651E-2</v>
      </c>
      <c r="L25" s="52">
        <f t="shared" si="7"/>
        <v>-0.27272900819372309</v>
      </c>
      <c r="N25" s="40">
        <f t="shared" si="1"/>
        <v>2.2025930872381281</v>
      </c>
      <c r="O25" s="143">
        <f t="shared" si="2"/>
        <v>2.0488857546408119</v>
      </c>
      <c r="P25" s="52">
        <f t="shared" si="8"/>
        <v>-6.9784715791536694E-2</v>
      </c>
      <c r="Q25" s="2"/>
    </row>
    <row r="26" spans="1:17" ht="20.100000000000001" customHeight="1">
      <c r="A26" s="8" t="s">
        <v>201</v>
      </c>
      <c r="B26" s="19">
        <v>17051.999999999993</v>
      </c>
      <c r="C26" s="140">
        <v>10460.340000000004</v>
      </c>
      <c r="D26" s="214">
        <f t="shared" si="3"/>
        <v>1.5438021819758896E-2</v>
      </c>
      <c r="E26" s="215">
        <f t="shared" si="4"/>
        <v>1.0182572655307661E-2</v>
      </c>
      <c r="F26" s="52">
        <f t="shared" si="5"/>
        <v>-0.3865622800844471</v>
      </c>
      <c r="H26" s="19">
        <v>3978.3770000000013</v>
      </c>
      <c r="I26" s="140">
        <v>2448.7560000000008</v>
      </c>
      <c r="J26" s="214">
        <f t="shared" si="0"/>
        <v>1.3540462170121292E-2</v>
      </c>
      <c r="K26" s="215">
        <f t="shared" si="6"/>
        <v>8.6814890250701653E-3</v>
      </c>
      <c r="L26" s="52">
        <f t="shared" si="7"/>
        <v>-0.38448367261322897</v>
      </c>
      <c r="N26" s="40">
        <f t="shared" si="1"/>
        <v>2.3330852685901964</v>
      </c>
      <c r="O26" s="143">
        <f t="shared" si="2"/>
        <v>2.3409908282139966</v>
      </c>
      <c r="P26" s="52">
        <f t="shared" si="8"/>
        <v>3.3884572202443758E-3</v>
      </c>
      <c r="Q26" s="2"/>
    </row>
    <row r="27" spans="1:17" ht="20.100000000000001" customHeight="1">
      <c r="A27" s="8" t="s">
        <v>202</v>
      </c>
      <c r="B27" s="19">
        <v>6940.9200000000028</v>
      </c>
      <c r="C27" s="140">
        <v>5604.8500000000022</v>
      </c>
      <c r="D27" s="214">
        <f t="shared" si="3"/>
        <v>6.283959324959008E-3</v>
      </c>
      <c r="E27" s="215">
        <f t="shared" si="4"/>
        <v>5.4560169504147228E-3</v>
      </c>
      <c r="F27" s="52">
        <f t="shared" si="5"/>
        <v>-0.19249177342484858</v>
      </c>
      <c r="H27" s="19">
        <v>2553.4880000000012</v>
      </c>
      <c r="I27" s="140">
        <v>2275.3509999999997</v>
      </c>
      <c r="J27" s="214">
        <f t="shared" si="0"/>
        <v>8.6908323836224367E-3</v>
      </c>
      <c r="K27" s="215">
        <f t="shared" si="6"/>
        <v>8.0667223417451219E-3</v>
      </c>
      <c r="L27" s="52">
        <f t="shared" si="7"/>
        <v>-0.10892434191975893</v>
      </c>
      <c r="N27" s="40">
        <f t="shared" si="1"/>
        <v>3.6788898301666064</v>
      </c>
      <c r="O27" s="143">
        <f t="shared" si="2"/>
        <v>4.0596108727262976</v>
      </c>
      <c r="P27" s="52">
        <f t="shared" si="8"/>
        <v>0.10348802495736857</v>
      </c>
      <c r="Q27" s="2"/>
    </row>
    <row r="28" spans="1:17" ht="20.100000000000001" customHeight="1">
      <c r="A28" s="8" t="s">
        <v>203</v>
      </c>
      <c r="B28" s="19">
        <v>27547.090000000004</v>
      </c>
      <c r="C28" s="140">
        <v>23073.91</v>
      </c>
      <c r="D28" s="214">
        <f t="shared" si="3"/>
        <v>2.4939747624376164E-2</v>
      </c>
      <c r="E28" s="215">
        <f t="shared" si="4"/>
        <v>2.2461197725602601E-2</v>
      </c>
      <c r="F28" s="52">
        <f t="shared" si="5"/>
        <v>-0.16238303210974384</v>
      </c>
      <c r="H28" s="19">
        <v>2331.4189999999994</v>
      </c>
      <c r="I28" s="140">
        <v>1938.6589999999997</v>
      </c>
      <c r="J28" s="214">
        <f t="shared" si="0"/>
        <v>7.9350174134331652E-3</v>
      </c>
      <c r="K28" s="215">
        <f t="shared" si="6"/>
        <v>6.8730599667151376E-3</v>
      </c>
      <c r="L28" s="52">
        <f t="shared" si="7"/>
        <v>-0.16846392690460182</v>
      </c>
      <c r="N28" s="40">
        <f t="shared" si="1"/>
        <v>0.84633948631234701</v>
      </c>
      <c r="O28" s="143">
        <f t="shared" si="2"/>
        <v>0.84019526816217949</v>
      </c>
      <c r="P28" s="52">
        <f t="shared" si="8"/>
        <v>-7.2597559839007219E-3</v>
      </c>
      <c r="Q28" s="2"/>
    </row>
    <row r="29" spans="1:17" ht="20.100000000000001" customHeight="1">
      <c r="A29" s="8" t="s">
        <v>204</v>
      </c>
      <c r="B29" s="19">
        <v>14134.590000000006</v>
      </c>
      <c r="C29" s="140">
        <v>16043.949999999997</v>
      </c>
      <c r="D29" s="214">
        <f t="shared" si="3"/>
        <v>1.2796745767848115E-2</v>
      </c>
      <c r="E29" s="215">
        <f t="shared" si="4"/>
        <v>1.5617913619741162E-2</v>
      </c>
      <c r="F29" s="52">
        <f t="shared" si="5"/>
        <v>0.13508421538933854</v>
      </c>
      <c r="H29" s="19">
        <v>1559.867</v>
      </c>
      <c r="I29" s="140">
        <v>1856.9380000000001</v>
      </c>
      <c r="J29" s="214">
        <f t="shared" si="0"/>
        <v>5.3090293111790511E-3</v>
      </c>
      <c r="K29" s="215">
        <f t="shared" si="6"/>
        <v>6.5833373628224855E-3</v>
      </c>
      <c r="L29" s="52">
        <f t="shared" si="7"/>
        <v>0.19044636497855275</v>
      </c>
      <c r="N29" s="40">
        <f t="shared" si="1"/>
        <v>1.1035813560916867</v>
      </c>
      <c r="O29" s="143">
        <f t="shared" si="2"/>
        <v>1.1574069976533212</v>
      </c>
      <c r="P29" s="52">
        <f t="shared" si="8"/>
        <v>4.877360537537262E-2</v>
      </c>
      <c r="Q29" s="2"/>
    </row>
    <row r="30" spans="1:17" ht="20.100000000000001" customHeight="1">
      <c r="A30" s="8" t="s">
        <v>205</v>
      </c>
      <c r="B30" s="19">
        <v>5177.88</v>
      </c>
      <c r="C30" s="140">
        <v>5012.9100000000008</v>
      </c>
      <c r="D30" s="214">
        <f t="shared" si="3"/>
        <v>4.6877917206247493E-3</v>
      </c>
      <c r="E30" s="215">
        <f t="shared" si="4"/>
        <v>4.8797955218968323E-3</v>
      </c>
      <c r="F30" s="52">
        <f t="shared" si="5"/>
        <v>-3.1860529792115566E-2</v>
      </c>
      <c r="H30" s="19">
        <v>1686.8020000000001</v>
      </c>
      <c r="I30" s="140">
        <v>1751.8569999999997</v>
      </c>
      <c r="J30" s="214">
        <f t="shared" si="0"/>
        <v>5.7410543720429032E-3</v>
      </c>
      <c r="K30" s="215">
        <f t="shared" si="6"/>
        <v>6.2107973677215447E-3</v>
      </c>
      <c r="L30" s="52">
        <f t="shared" si="7"/>
        <v>3.8567063591340066E-2</v>
      </c>
      <c r="N30" s="40">
        <f t="shared" si="1"/>
        <v>3.2577077877432465</v>
      </c>
      <c r="O30" s="143">
        <f t="shared" si="2"/>
        <v>3.4946907085904182</v>
      </c>
      <c r="P30" s="52">
        <f t="shared" si="8"/>
        <v>7.27452970885826E-2</v>
      </c>
      <c r="Q30" s="2"/>
    </row>
    <row r="31" spans="1:17" ht="20.100000000000001" customHeight="1">
      <c r="A31" s="8" t="s">
        <v>206</v>
      </c>
      <c r="B31" s="19">
        <v>13202.3</v>
      </c>
      <c r="C31" s="140">
        <v>15331.469999999998</v>
      </c>
      <c r="D31" s="214">
        <f t="shared" si="3"/>
        <v>1.1952697365177277E-2</v>
      </c>
      <c r="E31" s="215">
        <f t="shared" si="4"/>
        <v>1.4924353050442879E-2</v>
      </c>
      <c r="F31" s="52">
        <f t="shared" si="5"/>
        <v>0.16127265703703131</v>
      </c>
      <c r="H31" s="19">
        <v>969.5650000000004</v>
      </c>
      <c r="I31" s="140">
        <v>1611.0719999999997</v>
      </c>
      <c r="J31" s="214">
        <f t="shared" si="0"/>
        <v>3.2999281375228266E-3</v>
      </c>
      <c r="K31" s="215">
        <f t="shared" si="6"/>
        <v>5.7116772298251989E-3</v>
      </c>
      <c r="L31" s="52">
        <f t="shared" si="7"/>
        <v>0.66164413938209299</v>
      </c>
      <c r="N31" s="40">
        <f t="shared" si="1"/>
        <v>0.73439097732970804</v>
      </c>
      <c r="O31" s="143">
        <f t="shared" si="2"/>
        <v>1.0508268287385358</v>
      </c>
      <c r="P31" s="52">
        <f t="shared" si="8"/>
        <v>0.43088199770564795</v>
      </c>
      <c r="Q31" s="2"/>
    </row>
    <row r="32" spans="1:17" ht="20.100000000000001" customHeight="1" thickBot="1">
      <c r="A32" s="8" t="s">
        <v>17</v>
      </c>
      <c r="B32" s="19">
        <f>B33-SUM(B7:B31)</f>
        <v>79385.630000000121</v>
      </c>
      <c r="C32" s="140">
        <f>C33-SUM(C7:C31)</f>
        <v>75579.540000000154</v>
      </c>
      <c r="D32" s="214">
        <f t="shared" si="3"/>
        <v>7.1871750417271216E-2</v>
      </c>
      <c r="E32" s="215">
        <f t="shared" si="4"/>
        <v>7.3572575777148055E-2</v>
      </c>
      <c r="F32" s="52">
        <f t="shared" si="5"/>
        <v>-4.794431939382432E-2</v>
      </c>
      <c r="H32" s="19">
        <f>H33-SUM(H7:H31)</f>
        <v>25983.820999999996</v>
      </c>
      <c r="I32" s="140">
        <f>I33-SUM(I7:I31)</f>
        <v>24933.891999999993</v>
      </c>
      <c r="J32" s="214">
        <f t="shared" si="0"/>
        <v>8.843630085477143E-2</v>
      </c>
      <c r="K32" s="215">
        <f t="shared" si="6"/>
        <v>8.8397255484125276E-2</v>
      </c>
      <c r="L32" s="52">
        <f t="shared" si="7"/>
        <v>-4.0407028666030444E-2</v>
      </c>
      <c r="N32" s="40">
        <f t="shared" si="1"/>
        <v>3.2731139124297375</v>
      </c>
      <c r="O32" s="143">
        <f t="shared" si="2"/>
        <v>3.2990266942614288</v>
      </c>
      <c r="P32" s="52">
        <f t="shared" si="8"/>
        <v>7.9168591515519342E-3</v>
      </c>
      <c r="Q32" s="2"/>
    </row>
    <row r="33" spans="1:17" ht="26.25" customHeight="1" thickBot="1">
      <c r="A33" s="35" t="s">
        <v>18</v>
      </c>
      <c r="B33" s="36">
        <v>1104545.6600000001</v>
      </c>
      <c r="C33" s="148">
        <v>1027278.7000000002</v>
      </c>
      <c r="D33" s="251">
        <f>SUM(D7:D32)</f>
        <v>0.99999999999999978</v>
      </c>
      <c r="E33" s="252">
        <f>SUM(E7:E32)</f>
        <v>1.0000000000000002</v>
      </c>
      <c r="F33" s="57">
        <f t="shared" si="5"/>
        <v>-6.9953613325500694E-2</v>
      </c>
      <c r="G33" s="56"/>
      <c r="H33" s="36">
        <v>293813.97400000005</v>
      </c>
      <c r="I33" s="148">
        <v>282066.35899999994</v>
      </c>
      <c r="J33" s="251">
        <f>SUM(J7:J32)</f>
        <v>0.99999999999999978</v>
      </c>
      <c r="K33" s="252">
        <f>SUM(K7:K32)</f>
        <v>1.0000000000000002</v>
      </c>
      <c r="L33" s="57">
        <f t="shared" si="7"/>
        <v>-3.9983173162485813E-2</v>
      </c>
      <c r="M33" s="56"/>
      <c r="N33" s="37">
        <f t="shared" si="1"/>
        <v>2.6600437142634736</v>
      </c>
      <c r="O33" s="150">
        <f t="shared" si="2"/>
        <v>2.7457627516271863</v>
      </c>
      <c r="P33" s="57">
        <f t="shared" si="8"/>
        <v>3.222467243830502E-2</v>
      </c>
      <c r="Q33" s="2"/>
    </row>
    <row r="35" spans="1:17" ht="15.75" thickBot="1">
      <c r="L35" s="10"/>
    </row>
    <row r="36" spans="1:17">
      <c r="A36" s="492" t="s">
        <v>2</v>
      </c>
      <c r="B36" s="486" t="s">
        <v>1</v>
      </c>
      <c r="C36" s="479"/>
      <c r="D36" s="486" t="s">
        <v>102</v>
      </c>
      <c r="E36" s="479"/>
      <c r="F36" s="130" t="s">
        <v>0</v>
      </c>
      <c r="H36" s="495" t="s">
        <v>19</v>
      </c>
      <c r="I36" s="496"/>
      <c r="J36" s="486" t="s">
        <v>102</v>
      </c>
      <c r="K36" s="479"/>
      <c r="L36" s="130" t="s">
        <v>0</v>
      </c>
      <c r="N36" s="478" t="s">
        <v>22</v>
      </c>
      <c r="O36" s="479"/>
      <c r="P36" s="130" t="s">
        <v>0</v>
      </c>
    </row>
    <row r="37" spans="1:17">
      <c r="A37" s="493"/>
      <c r="B37" s="487" t="str">
        <f>B5</f>
        <v>jan-abr</v>
      </c>
      <c r="C37" s="481"/>
      <c r="D37" s="487" t="str">
        <f>B37</f>
        <v>jan-abr</v>
      </c>
      <c r="E37" s="481"/>
      <c r="F37" s="131" t="str">
        <f>F5</f>
        <v>2026 / 2025</v>
      </c>
      <c r="H37" s="476" t="str">
        <f>B37</f>
        <v>jan-abr</v>
      </c>
      <c r="I37" s="481"/>
      <c r="J37" s="487" t="str">
        <f>H37</f>
        <v>jan-abr</v>
      </c>
      <c r="K37" s="481"/>
      <c r="L37" s="131" t="str">
        <f>F37</f>
        <v>2026 / 2025</v>
      </c>
      <c r="N37" s="476" t="str">
        <f>B37</f>
        <v>jan-abr</v>
      </c>
      <c r="O37" s="477"/>
      <c r="P37" s="131" t="str">
        <f>L37</f>
        <v>2026 / 2025</v>
      </c>
    </row>
    <row r="38" spans="1:17" ht="19.5" customHeight="1" thickBot="1">
      <c r="A38" s="494"/>
      <c r="B38" s="99">
        <f>B6</f>
        <v>2025</v>
      </c>
      <c r="C38" s="134">
        <f>C6</f>
        <v>2026</v>
      </c>
      <c r="D38" s="99">
        <f>B38</f>
        <v>2025</v>
      </c>
      <c r="E38" s="134">
        <f>C38</f>
        <v>2026</v>
      </c>
      <c r="F38" s="131" t="str">
        <f>F6</f>
        <v>HL</v>
      </c>
      <c r="H38" s="25">
        <f>B38</f>
        <v>2025</v>
      </c>
      <c r="I38" s="134">
        <f>C38</f>
        <v>2026</v>
      </c>
      <c r="J38" s="99">
        <f>B38</f>
        <v>2025</v>
      </c>
      <c r="K38" s="134">
        <f>C38</f>
        <v>2026</v>
      </c>
      <c r="L38" s="260">
        <f>L6</f>
        <v>1000</v>
      </c>
      <c r="N38" s="25">
        <f>B38</f>
        <v>2025</v>
      </c>
      <c r="O38" s="134">
        <f>C38</f>
        <v>2026</v>
      </c>
      <c r="P38" s="132"/>
    </row>
    <row r="39" spans="1:17" ht="20.100000000000001" customHeight="1">
      <c r="A39" s="38" t="s">
        <v>182</v>
      </c>
      <c r="B39" s="19">
        <v>110248.72</v>
      </c>
      <c r="C39" s="147">
        <v>98787.150000000067</v>
      </c>
      <c r="D39" s="247">
        <f>B39/$B$62</f>
        <v>0.2081835692444057</v>
      </c>
      <c r="E39" s="246">
        <f>C39/$C$62</f>
        <v>0.22800214894589879</v>
      </c>
      <c r="F39" s="52">
        <f>(C39-B39)/B39</f>
        <v>-0.1039610255792533</v>
      </c>
      <c r="H39" s="39">
        <v>33612.650999999998</v>
      </c>
      <c r="I39" s="147">
        <v>31626.50399999999</v>
      </c>
      <c r="J39" s="250">
        <f>H39/$H$62</f>
        <v>0.25416067953500443</v>
      </c>
      <c r="K39" s="246">
        <f>I39/$I$62</f>
        <v>0.25681869109412592</v>
      </c>
      <c r="L39" s="52">
        <f>(I39-H39)/H39</f>
        <v>-5.9089269691938555E-2</v>
      </c>
      <c r="N39" s="40">
        <f t="shared" ref="N39:N62" si="9">(H39/B39)*10</f>
        <v>3.0488019271334847</v>
      </c>
      <c r="O39" s="149">
        <f t="shared" ref="O39:O62" si="10">(I39/C39)*10</f>
        <v>3.2014795446573743</v>
      </c>
      <c r="P39" s="52">
        <f>(O39-N39)/N39</f>
        <v>5.0077906395001072E-2</v>
      </c>
    </row>
    <row r="40" spans="1:17" ht="20.100000000000001" customHeight="1">
      <c r="A40" s="38" t="s">
        <v>187</v>
      </c>
      <c r="B40" s="19">
        <v>67269.560000000027</v>
      </c>
      <c r="C40" s="140">
        <v>63529.14</v>
      </c>
      <c r="D40" s="247">
        <f t="shared" ref="D40:D61" si="11">B40/$B$62</f>
        <v>0.12702566616919189</v>
      </c>
      <c r="E40" s="215">
        <f t="shared" ref="E40:E61" si="12">C40/$C$62</f>
        <v>0.14662615978581067</v>
      </c>
      <c r="F40" s="52">
        <f t="shared" ref="F40:F62" si="13">(C40-B40)/B40</f>
        <v>-5.5603455708644826E-2</v>
      </c>
      <c r="H40" s="19">
        <v>15361.060999999994</v>
      </c>
      <c r="I40" s="140">
        <v>15229.646999999997</v>
      </c>
      <c r="J40" s="247">
        <f t="shared" ref="J40:J62" si="14">H40/$H$62</f>
        <v>0.11615203163055046</v>
      </c>
      <c r="K40" s="215">
        <f t="shared" ref="K40:K62" si="15">I40/$I$62</f>
        <v>0.12367026113178939</v>
      </c>
      <c r="L40" s="52">
        <f t="shared" ref="L40:L62" si="16">(I40-H40)/H40</f>
        <v>-8.5550080166986557E-3</v>
      </c>
      <c r="N40" s="40">
        <f t="shared" si="9"/>
        <v>2.2835084695068599</v>
      </c>
      <c r="O40" s="143">
        <f t="shared" si="10"/>
        <v>2.3972695049862152</v>
      </c>
      <c r="P40" s="52">
        <f t="shared" ref="P40:P62" si="17">(O40-N40)/N40</f>
        <v>4.981853012523433E-2</v>
      </c>
    </row>
    <row r="41" spans="1:17" ht="20.100000000000001" customHeight="1">
      <c r="A41" s="38" t="s">
        <v>188</v>
      </c>
      <c r="B41" s="19">
        <v>41300.43</v>
      </c>
      <c r="C41" s="140">
        <v>43698.119999999995</v>
      </c>
      <c r="D41" s="247">
        <f t="shared" si="11"/>
        <v>7.7987943340555158E-2</v>
      </c>
      <c r="E41" s="215">
        <f t="shared" si="12"/>
        <v>0.10085588322869676</v>
      </c>
      <c r="F41" s="52">
        <f t="shared" si="13"/>
        <v>5.8054843496786718E-2</v>
      </c>
      <c r="H41" s="19">
        <v>14957.031000000001</v>
      </c>
      <c r="I41" s="140">
        <v>14772.549000000001</v>
      </c>
      <c r="J41" s="247">
        <f t="shared" si="14"/>
        <v>0.11309697538543233</v>
      </c>
      <c r="K41" s="215">
        <f t="shared" si="15"/>
        <v>0.11995845947132949</v>
      </c>
      <c r="L41" s="52">
        <f t="shared" si="16"/>
        <v>-1.2334132355545693E-2</v>
      </c>
      <c r="N41" s="40">
        <f t="shared" si="9"/>
        <v>3.6215194369647001</v>
      </c>
      <c r="O41" s="143">
        <f t="shared" si="10"/>
        <v>3.3805914304780167</v>
      </c>
      <c r="P41" s="52">
        <f t="shared" si="17"/>
        <v>-6.6526774377500555E-2</v>
      </c>
    </row>
    <row r="42" spans="1:17" ht="20.100000000000001" customHeight="1">
      <c r="A42" s="38" t="s">
        <v>190</v>
      </c>
      <c r="B42" s="19">
        <v>58098.610000000008</v>
      </c>
      <c r="C42" s="140">
        <v>60499.509999999987</v>
      </c>
      <c r="D42" s="247">
        <f t="shared" si="11"/>
        <v>0.10970808548107155</v>
      </c>
      <c r="E42" s="215">
        <f t="shared" si="12"/>
        <v>0.13963373060336168</v>
      </c>
      <c r="F42" s="52">
        <f t="shared" si="13"/>
        <v>4.1324568694500255E-2</v>
      </c>
      <c r="H42" s="19">
        <v>13443.864999999996</v>
      </c>
      <c r="I42" s="140">
        <v>14024.085999999999</v>
      </c>
      <c r="J42" s="247">
        <f t="shared" si="14"/>
        <v>0.10165523284601567</v>
      </c>
      <c r="K42" s="215">
        <f t="shared" si="15"/>
        <v>0.11388066826202026</v>
      </c>
      <c r="L42" s="52">
        <f t="shared" si="16"/>
        <v>4.3158793992650428E-2</v>
      </c>
      <c r="N42" s="40">
        <f t="shared" si="9"/>
        <v>2.3139736045320181</v>
      </c>
      <c r="O42" s="143">
        <f t="shared" si="10"/>
        <v>2.3180495180870064</v>
      </c>
      <c r="P42" s="52">
        <f t="shared" si="17"/>
        <v>1.7614347661552927E-3</v>
      </c>
    </row>
    <row r="43" spans="1:17" ht="20.100000000000001" customHeight="1">
      <c r="A43" s="38" t="s">
        <v>191</v>
      </c>
      <c r="B43" s="19">
        <v>35550.119999999988</v>
      </c>
      <c r="C43" s="140">
        <v>32653.420000000009</v>
      </c>
      <c r="D43" s="247">
        <f t="shared" si="11"/>
        <v>6.7129585437970887E-2</v>
      </c>
      <c r="E43" s="215">
        <f t="shared" si="12"/>
        <v>7.536455835028126E-2</v>
      </c>
      <c r="F43" s="52">
        <f t="shared" si="13"/>
        <v>-8.1482144082776084E-2</v>
      </c>
      <c r="H43" s="19">
        <v>12652.231000000005</v>
      </c>
      <c r="I43" s="140">
        <v>11812.222999999993</v>
      </c>
      <c r="J43" s="247">
        <f t="shared" si="14"/>
        <v>9.5669324879904594E-2</v>
      </c>
      <c r="K43" s="215">
        <f t="shared" si="15"/>
        <v>9.5919537922115203E-2</v>
      </c>
      <c r="L43" s="52">
        <f t="shared" si="16"/>
        <v>-6.6392085316811886E-2</v>
      </c>
      <c r="N43" s="40">
        <f t="shared" si="9"/>
        <v>3.558984048436407</v>
      </c>
      <c r="O43" s="143">
        <f t="shared" si="10"/>
        <v>3.6174535469791493</v>
      </c>
      <c r="P43" s="52">
        <f t="shared" si="17"/>
        <v>1.6428704862678469E-2</v>
      </c>
    </row>
    <row r="44" spans="1:17" ht="20.100000000000001" customHeight="1">
      <c r="A44" s="38" t="s">
        <v>194</v>
      </c>
      <c r="B44" s="19">
        <v>31358.760000000006</v>
      </c>
      <c r="C44" s="140">
        <v>35291.980000000003</v>
      </c>
      <c r="D44" s="247">
        <f t="shared" si="11"/>
        <v>5.9215005705995506E-2</v>
      </c>
      <c r="E44" s="215">
        <f t="shared" si="12"/>
        <v>8.145439240382657E-2</v>
      </c>
      <c r="F44" s="52">
        <f t="shared" si="13"/>
        <v>0.12542651558926426</v>
      </c>
      <c r="H44" s="19">
        <v>7806.2889999999998</v>
      </c>
      <c r="I44" s="140">
        <v>8605.4370000000017</v>
      </c>
      <c r="J44" s="247">
        <f t="shared" si="14"/>
        <v>5.9026933546141011E-2</v>
      </c>
      <c r="K44" s="215">
        <f t="shared" si="15"/>
        <v>6.9879271722001354E-2</v>
      </c>
      <c r="L44" s="52">
        <f t="shared" si="16"/>
        <v>0.10237233082198238</v>
      </c>
      <c r="N44" s="40">
        <f t="shared" si="9"/>
        <v>2.4893487497592375</v>
      </c>
      <c r="O44" s="143">
        <f t="shared" si="10"/>
        <v>2.4383548330243872</v>
      </c>
      <c r="P44" s="52">
        <f t="shared" si="17"/>
        <v>-2.0484842366816743E-2</v>
      </c>
    </row>
    <row r="45" spans="1:17" ht="20.100000000000001" customHeight="1">
      <c r="A45" s="38" t="s">
        <v>195</v>
      </c>
      <c r="B45" s="19">
        <v>105540.87000000001</v>
      </c>
      <c r="C45" s="140">
        <v>33036.65</v>
      </c>
      <c r="D45" s="247">
        <f t="shared" si="11"/>
        <v>0.19929369717634657</v>
      </c>
      <c r="E45" s="215">
        <f t="shared" si="12"/>
        <v>7.6249058647541945E-2</v>
      </c>
      <c r="F45" s="52">
        <f t="shared" si="13"/>
        <v>-0.68697766088151435</v>
      </c>
      <c r="H45" s="19">
        <v>11201.344999999996</v>
      </c>
      <c r="I45" s="140">
        <v>7588.66</v>
      </c>
      <c r="J45" s="247">
        <f t="shared" si="14"/>
        <v>8.4698510001666436E-2</v>
      </c>
      <c r="K45" s="215">
        <f t="shared" si="15"/>
        <v>6.1622673450038933E-2</v>
      </c>
      <c r="L45" s="52">
        <f t="shared" si="16"/>
        <v>-0.32252242922613289</v>
      </c>
      <c r="N45" s="40">
        <f t="shared" si="9"/>
        <v>1.0613277112458894</v>
      </c>
      <c r="O45" s="143">
        <f t="shared" si="10"/>
        <v>2.2970428297057963</v>
      </c>
      <c r="P45" s="52">
        <f t="shared" si="17"/>
        <v>1.1643106133630532</v>
      </c>
    </row>
    <row r="46" spans="1:17" ht="20.100000000000001" customHeight="1">
      <c r="A46" s="38" t="s">
        <v>196</v>
      </c>
      <c r="B46" s="19">
        <v>13104.080000000002</v>
      </c>
      <c r="C46" s="140">
        <v>14838.77</v>
      </c>
      <c r="D46" s="247">
        <f t="shared" si="11"/>
        <v>2.4744542576677828E-2</v>
      </c>
      <c r="E46" s="215">
        <f t="shared" si="12"/>
        <v>3.4248092466620736E-2</v>
      </c>
      <c r="F46" s="52">
        <f t="shared" si="13"/>
        <v>0.13237785483605094</v>
      </c>
      <c r="H46" s="19">
        <v>4961.2909999999993</v>
      </c>
      <c r="I46" s="140">
        <v>4977.652</v>
      </c>
      <c r="J46" s="247">
        <f t="shared" si="14"/>
        <v>3.751459805806158E-2</v>
      </c>
      <c r="K46" s="215">
        <f t="shared" si="15"/>
        <v>4.0420340843302136E-2</v>
      </c>
      <c r="L46" s="52">
        <f t="shared" si="16"/>
        <v>3.2977303689706548E-3</v>
      </c>
      <c r="N46" s="40">
        <f t="shared" si="9"/>
        <v>3.7860658665087503</v>
      </c>
      <c r="O46" s="143">
        <f t="shared" si="10"/>
        <v>3.3544909719606144</v>
      </c>
      <c r="P46" s="52">
        <f t="shared" si="17"/>
        <v>-0.11399032921371349</v>
      </c>
    </row>
    <row r="47" spans="1:17" ht="20.100000000000001" customHeight="1">
      <c r="A47" s="38" t="s">
        <v>200</v>
      </c>
      <c r="B47" s="19">
        <v>19025.969999999998</v>
      </c>
      <c r="C47" s="140">
        <v>14875.089999999997</v>
      </c>
      <c r="D47" s="247">
        <f t="shared" si="11"/>
        <v>3.5926896411468408E-2</v>
      </c>
      <c r="E47" s="215">
        <f t="shared" si="12"/>
        <v>3.4331919543823732E-2</v>
      </c>
      <c r="F47" s="52">
        <f t="shared" si="13"/>
        <v>-0.21816916561941396</v>
      </c>
      <c r="H47" s="19">
        <v>4190.6469999999999</v>
      </c>
      <c r="I47" s="140">
        <v>3047.735999999999</v>
      </c>
      <c r="J47" s="247">
        <f t="shared" si="14"/>
        <v>3.1687405114560224E-2</v>
      </c>
      <c r="K47" s="215">
        <f t="shared" si="15"/>
        <v>2.4748722474050463E-2</v>
      </c>
      <c r="L47" s="52">
        <f t="shared" si="16"/>
        <v>-0.27272900819372309</v>
      </c>
      <c r="N47" s="40">
        <f t="shared" si="9"/>
        <v>2.2025930872381281</v>
      </c>
      <c r="O47" s="143">
        <f t="shared" si="10"/>
        <v>2.0488857546408119</v>
      </c>
      <c r="P47" s="52">
        <f t="shared" si="17"/>
        <v>-6.9784715791536694E-2</v>
      </c>
    </row>
    <row r="48" spans="1:17" ht="20.100000000000001" customHeight="1">
      <c r="A48" s="38" t="s">
        <v>201</v>
      </c>
      <c r="B48" s="19">
        <v>17051.999999999993</v>
      </c>
      <c r="C48" s="140">
        <v>10460.340000000004</v>
      </c>
      <c r="D48" s="247">
        <f t="shared" si="11"/>
        <v>3.2199432544483098E-2</v>
      </c>
      <c r="E48" s="215">
        <f t="shared" si="12"/>
        <v>2.4142613677029273E-2</v>
      </c>
      <c r="F48" s="52">
        <f t="shared" si="13"/>
        <v>-0.3865622800844471</v>
      </c>
      <c r="H48" s="19">
        <v>3978.3770000000013</v>
      </c>
      <c r="I48" s="140">
        <v>2448.7560000000008</v>
      </c>
      <c r="J48" s="247">
        <f t="shared" si="14"/>
        <v>3.0082334230835669E-2</v>
      </c>
      <c r="K48" s="215">
        <f t="shared" si="15"/>
        <v>1.9884787478530279E-2</v>
      </c>
      <c r="L48" s="52">
        <f t="shared" si="16"/>
        <v>-0.38448367261322897</v>
      </c>
      <c r="N48" s="40">
        <f t="shared" si="9"/>
        <v>2.3330852685901964</v>
      </c>
      <c r="O48" s="143">
        <f t="shared" si="10"/>
        <v>2.3409908282139966</v>
      </c>
      <c r="P48" s="52">
        <f t="shared" si="17"/>
        <v>3.3884572202443758E-3</v>
      </c>
    </row>
    <row r="49" spans="1:16" ht="20.100000000000001" customHeight="1">
      <c r="A49" s="38" t="s">
        <v>202</v>
      </c>
      <c r="B49" s="19">
        <v>6940.9200000000028</v>
      </c>
      <c r="C49" s="140">
        <v>5604.8500000000022</v>
      </c>
      <c r="D49" s="247">
        <f t="shared" si="11"/>
        <v>1.3106596606653401E-2</v>
      </c>
      <c r="E49" s="215">
        <f t="shared" si="12"/>
        <v>1.2936073614021869E-2</v>
      </c>
      <c r="F49" s="52">
        <f t="shared" si="13"/>
        <v>-0.19249177342484858</v>
      </c>
      <c r="H49" s="19">
        <v>2553.4880000000012</v>
      </c>
      <c r="I49" s="140">
        <v>2275.3509999999997</v>
      </c>
      <c r="J49" s="247">
        <f t="shared" si="14"/>
        <v>1.930809459999093E-2</v>
      </c>
      <c r="K49" s="215">
        <f t="shared" si="15"/>
        <v>1.847667594242192E-2</v>
      </c>
      <c r="L49" s="52">
        <f t="shared" si="16"/>
        <v>-0.10892434191975893</v>
      </c>
      <c r="N49" s="40">
        <f t="shared" si="9"/>
        <v>3.6788898301666064</v>
      </c>
      <c r="O49" s="143">
        <f t="shared" si="10"/>
        <v>4.0596108727262976</v>
      </c>
      <c r="P49" s="52">
        <f t="shared" si="17"/>
        <v>0.10348802495736857</v>
      </c>
    </row>
    <row r="50" spans="1:16" ht="20.100000000000001" customHeight="1">
      <c r="A50" s="38" t="s">
        <v>205</v>
      </c>
      <c r="B50" s="19">
        <v>5177.88</v>
      </c>
      <c r="C50" s="140">
        <v>5012.9100000000008</v>
      </c>
      <c r="D50" s="247">
        <f t="shared" si="11"/>
        <v>9.7774336021245727E-3</v>
      </c>
      <c r="E50" s="215">
        <f t="shared" si="12"/>
        <v>1.1569867664695104E-2</v>
      </c>
      <c r="F50" s="52">
        <f t="shared" si="13"/>
        <v>-3.1860529792115566E-2</v>
      </c>
      <c r="H50" s="19">
        <v>1686.8020000000001</v>
      </c>
      <c r="I50" s="140">
        <v>1751.8569999999997</v>
      </c>
      <c r="J50" s="247">
        <f t="shared" si="14"/>
        <v>1.2754684019448648E-2</v>
      </c>
      <c r="K50" s="215">
        <f t="shared" si="15"/>
        <v>1.4225714664007195E-2</v>
      </c>
      <c r="L50" s="52">
        <f t="shared" si="16"/>
        <v>3.8567063591340066E-2</v>
      </c>
      <c r="N50" s="40">
        <f t="shared" si="9"/>
        <v>3.2577077877432465</v>
      </c>
      <c r="O50" s="143">
        <f t="shared" si="10"/>
        <v>3.4946907085904182</v>
      </c>
      <c r="P50" s="52">
        <f t="shared" si="17"/>
        <v>7.27452970885826E-2</v>
      </c>
    </row>
    <row r="51" spans="1:16" ht="20.100000000000001" customHeight="1">
      <c r="A51" s="38" t="s">
        <v>207</v>
      </c>
      <c r="B51" s="19">
        <v>1757.9899999999996</v>
      </c>
      <c r="C51" s="140">
        <v>2185.83</v>
      </c>
      <c r="D51" s="247">
        <f t="shared" si="11"/>
        <v>3.3196270477876995E-3</v>
      </c>
      <c r="E51" s="215">
        <f t="shared" si="12"/>
        <v>5.0449267665927562E-3</v>
      </c>
      <c r="F51" s="52">
        <f t="shared" si="13"/>
        <v>0.24336884737683404</v>
      </c>
      <c r="H51" s="19">
        <v>787.73100000000011</v>
      </c>
      <c r="I51" s="140">
        <v>973.42199999999991</v>
      </c>
      <c r="J51" s="247">
        <f t="shared" si="14"/>
        <v>5.9563955919688877E-3</v>
      </c>
      <c r="K51" s="215">
        <f t="shared" si="15"/>
        <v>7.904539936574282E-3</v>
      </c>
      <c r="L51" s="52">
        <f t="shared" si="16"/>
        <v>0.23572894807999148</v>
      </c>
      <c r="N51" s="40">
        <f t="shared" si="9"/>
        <v>4.4808616658797851</v>
      </c>
      <c r="O51" s="143">
        <f t="shared" si="10"/>
        <v>4.4533289414089836</v>
      </c>
      <c r="P51" s="52">
        <f t="shared" si="17"/>
        <v>-6.144515614140391E-3</v>
      </c>
    </row>
    <row r="52" spans="1:16" ht="20.100000000000001" customHeight="1">
      <c r="A52" s="38" t="s">
        <v>208</v>
      </c>
      <c r="B52" s="19">
        <v>5392.2099999999991</v>
      </c>
      <c r="C52" s="140">
        <v>3909.7400000000007</v>
      </c>
      <c r="D52" s="247">
        <f t="shared" si="11"/>
        <v>1.0182154712683982E-2</v>
      </c>
      <c r="E52" s="215">
        <f t="shared" si="12"/>
        <v>9.023735595365772E-3</v>
      </c>
      <c r="F52" s="52">
        <f t="shared" si="13"/>
        <v>-0.27492809070863311</v>
      </c>
      <c r="H52" s="19">
        <v>1438.5000000000002</v>
      </c>
      <c r="I52" s="140">
        <v>964.77799999999979</v>
      </c>
      <c r="J52" s="247">
        <f t="shared" si="14"/>
        <v>1.0877158648126384E-2</v>
      </c>
      <c r="K52" s="215">
        <f t="shared" si="15"/>
        <v>7.8343475192961132E-3</v>
      </c>
      <c r="L52" s="52">
        <f t="shared" si="16"/>
        <v>-0.32931664928745247</v>
      </c>
      <c r="N52" s="40">
        <f t="shared" ref="N52" si="18">(H52/B52)*10</f>
        <v>2.6677373470246901</v>
      </c>
      <c r="O52" s="143">
        <f t="shared" ref="O52" si="19">(I52/C52)*10</f>
        <v>2.4676270033301435</v>
      </c>
      <c r="P52" s="52">
        <f t="shared" ref="P52" si="20">(O52-N52)/N52</f>
        <v>-7.5011261478843988E-2</v>
      </c>
    </row>
    <row r="53" spans="1:16" ht="20.100000000000001" customHeight="1">
      <c r="A53" s="38" t="s">
        <v>209</v>
      </c>
      <c r="B53" s="19">
        <v>3631.7700000000004</v>
      </c>
      <c r="C53" s="140">
        <v>2084.21</v>
      </c>
      <c r="D53" s="247">
        <f t="shared" si="11"/>
        <v>6.8579013096456394E-3</v>
      </c>
      <c r="E53" s="215">
        <f t="shared" si="12"/>
        <v>4.8103863595065901E-3</v>
      </c>
      <c r="F53" s="52">
        <f t="shared" si="13"/>
        <v>-0.4261172926699654</v>
      </c>
      <c r="H53" s="19">
        <v>1171.3029999999999</v>
      </c>
      <c r="I53" s="140">
        <v>698.75199999999984</v>
      </c>
      <c r="J53" s="247">
        <f t="shared" si="14"/>
        <v>8.8567595106196564E-3</v>
      </c>
      <c r="K53" s="215">
        <f t="shared" si="15"/>
        <v>5.6741198470562117E-3</v>
      </c>
      <c r="L53" s="52">
        <f t="shared" si="16"/>
        <v>-0.40344044196932827</v>
      </c>
      <c r="N53" s="40">
        <f t="shared" si="9"/>
        <v>3.2251574301236028</v>
      </c>
      <c r="O53" s="143">
        <f t="shared" si="10"/>
        <v>3.352598826413844</v>
      </c>
      <c r="P53" s="52">
        <f t="shared" si="17"/>
        <v>3.9514783092420104E-2</v>
      </c>
    </row>
    <row r="54" spans="1:16" ht="20.100000000000001" customHeight="1">
      <c r="A54" s="38" t="s">
        <v>210</v>
      </c>
      <c r="B54" s="19">
        <v>1039.8699999999999</v>
      </c>
      <c r="C54" s="140">
        <v>1384.8399999999997</v>
      </c>
      <c r="D54" s="247">
        <f t="shared" si="11"/>
        <v>1.9635951161172675E-3</v>
      </c>
      <c r="E54" s="215">
        <f t="shared" si="12"/>
        <v>3.1962304403582672E-3</v>
      </c>
      <c r="F54" s="52">
        <f t="shared" si="13"/>
        <v>0.33174339100079803</v>
      </c>
      <c r="H54" s="19">
        <v>456.73900000000015</v>
      </c>
      <c r="I54" s="140">
        <v>581.36299999999994</v>
      </c>
      <c r="J54" s="247">
        <f t="shared" si="14"/>
        <v>3.4536131830285696E-3</v>
      </c>
      <c r="K54" s="215">
        <f t="shared" si="15"/>
        <v>4.7208785615556609E-3</v>
      </c>
      <c r="L54" s="52">
        <f t="shared" si="16"/>
        <v>0.27285605126779133</v>
      </c>
      <c r="N54" s="40">
        <f t="shared" ref="N54" si="21">(H54/B54)*10</f>
        <v>4.3922701876196077</v>
      </c>
      <c r="O54" s="143">
        <f t="shared" ref="O54" si="22">(I54/C54)*10</f>
        <v>4.1980517604921879</v>
      </c>
      <c r="P54" s="52">
        <f t="shared" ref="P54" si="23">(O54-N54)/N54</f>
        <v>-4.4218233130297623E-2</v>
      </c>
    </row>
    <row r="55" spans="1:16" ht="20.100000000000001" customHeight="1">
      <c r="A55" s="38" t="s">
        <v>211</v>
      </c>
      <c r="B55" s="19">
        <v>1139.26</v>
      </c>
      <c r="C55" s="140">
        <v>1340.3400000000006</v>
      </c>
      <c r="D55" s="247">
        <f t="shared" si="11"/>
        <v>2.151274074632174E-3</v>
      </c>
      <c r="E55" s="215">
        <f t="shared" si="12"/>
        <v>3.0935238066706642E-3</v>
      </c>
      <c r="F55" s="52">
        <f t="shared" si="13"/>
        <v>0.1765005354352831</v>
      </c>
      <c r="H55" s="19">
        <v>365.59599999999995</v>
      </c>
      <c r="I55" s="140">
        <v>417.55200000000008</v>
      </c>
      <c r="J55" s="247">
        <f t="shared" si="14"/>
        <v>2.7644391332084894E-3</v>
      </c>
      <c r="K55" s="215">
        <f t="shared" si="15"/>
        <v>3.3906737875212044E-3</v>
      </c>
      <c r="L55" s="52">
        <f t="shared" si="16"/>
        <v>0.1421131522226724</v>
      </c>
      <c r="N55" s="40">
        <f t="shared" ref="N55" si="24">(H55/B55)*10</f>
        <v>3.2090655337675327</v>
      </c>
      <c r="O55" s="143">
        <f t="shared" ref="O55" si="25">(I55/C55)*10</f>
        <v>3.115269260038497</v>
      </c>
      <c r="P55" s="52">
        <f t="shared" ref="P55" si="26">(O55-N55)/N55</f>
        <v>-2.9228531714937028E-2</v>
      </c>
    </row>
    <row r="56" spans="1:16" ht="20.100000000000001" customHeight="1">
      <c r="A56" s="38" t="s">
        <v>212</v>
      </c>
      <c r="B56" s="19">
        <v>1679.72</v>
      </c>
      <c r="C56" s="140">
        <v>1304.4199999999998</v>
      </c>
      <c r="D56" s="247">
        <f t="shared" si="11"/>
        <v>3.1718291598416123E-3</v>
      </c>
      <c r="E56" s="215">
        <f t="shared" si="12"/>
        <v>3.0106199351637238E-3</v>
      </c>
      <c r="F56" s="52">
        <f t="shared" si="13"/>
        <v>-0.22343009549210593</v>
      </c>
      <c r="H56" s="19">
        <v>479.31900000000007</v>
      </c>
      <c r="I56" s="140">
        <v>387.85300000000024</v>
      </c>
      <c r="J56" s="247">
        <f t="shared" si="14"/>
        <v>3.6243509253119847E-3</v>
      </c>
      <c r="K56" s="215">
        <f t="shared" si="15"/>
        <v>3.1495071284809127E-3</v>
      </c>
      <c r="L56" s="52">
        <f t="shared" si="16"/>
        <v>-0.19082489949282175</v>
      </c>
      <c r="N56" s="40">
        <f t="shared" ref="N56" si="27">(H56/B56)*10</f>
        <v>2.8535648798609299</v>
      </c>
      <c r="O56" s="143">
        <f t="shared" ref="O56" si="28">(I56/C56)*10</f>
        <v>2.973375139908927</v>
      </c>
      <c r="P56" s="52">
        <f t="shared" ref="P56" si="29">(O56-N56)/N56</f>
        <v>4.1986169963598698E-2</v>
      </c>
    </row>
    <row r="57" spans="1:16" ht="20.100000000000001" customHeight="1">
      <c r="A57" s="38" t="s">
        <v>213</v>
      </c>
      <c r="B57" s="19">
        <v>2515.52</v>
      </c>
      <c r="C57" s="140">
        <v>1110.8200000000002</v>
      </c>
      <c r="D57" s="247">
        <f t="shared" si="11"/>
        <v>4.7500772082042083E-3</v>
      </c>
      <c r="E57" s="215">
        <f t="shared" si="12"/>
        <v>2.5637883782666385E-3</v>
      </c>
      <c r="F57" s="52">
        <f t="shared" si="13"/>
        <v>-0.55841336980027978</v>
      </c>
      <c r="H57" s="19">
        <v>478.53199999999998</v>
      </c>
      <c r="I57" s="140">
        <v>252.54399999999995</v>
      </c>
      <c r="J57" s="247">
        <f t="shared" si="14"/>
        <v>3.6184000571464815E-3</v>
      </c>
      <c r="K57" s="215">
        <f t="shared" si="15"/>
        <v>2.05074893904413E-3</v>
      </c>
      <c r="L57" s="52">
        <f t="shared" ref="L57:L58" si="30">(I57-H57)/H57</f>
        <v>-0.47225263932192629</v>
      </c>
      <c r="N57" s="40">
        <f t="shared" ref="N57:N58" si="31">(H57/B57)*10</f>
        <v>1.9023184073273121</v>
      </c>
      <c r="O57" s="143">
        <f t="shared" ref="O57:O58" si="32">(I57/C57)*10</f>
        <v>2.2734916548135602</v>
      </c>
      <c r="P57" s="52">
        <f t="shared" ref="P57:P58" si="33">(O57-N57)/N57</f>
        <v>0.19511625711898201</v>
      </c>
    </row>
    <row r="58" spans="1:16" ht="20.100000000000001" customHeight="1">
      <c r="A58" s="38" t="s">
        <v>214</v>
      </c>
      <c r="B58" s="19">
        <v>534.91999999999985</v>
      </c>
      <c r="C58" s="140">
        <v>280.01000000000005</v>
      </c>
      <c r="D58" s="247">
        <f t="shared" si="11"/>
        <v>1.0100938574181856E-3</v>
      </c>
      <c r="E58" s="215">
        <f t="shared" si="12"/>
        <v>6.462670673902536E-4</v>
      </c>
      <c r="F58" s="52">
        <f t="shared" si="13"/>
        <v>-0.47653854782023458</v>
      </c>
      <c r="H58" s="19">
        <v>192.76800000000006</v>
      </c>
      <c r="I58" s="140">
        <v>144.92100000000008</v>
      </c>
      <c r="J58" s="247">
        <f t="shared" si="14"/>
        <v>1.4576073119791637E-3</v>
      </c>
      <c r="K58" s="215">
        <f t="shared" si="15"/>
        <v>1.1768111180436463E-3</v>
      </c>
      <c r="L58" s="52">
        <f t="shared" si="30"/>
        <v>-0.24821028386454166</v>
      </c>
      <c r="N58" s="40">
        <f t="shared" si="31"/>
        <v>3.6036790548119368</v>
      </c>
      <c r="O58" s="143">
        <f t="shared" si="32"/>
        <v>5.1755651583872018</v>
      </c>
      <c r="P58" s="52">
        <f t="shared" si="33"/>
        <v>0.43618926093774907</v>
      </c>
    </row>
    <row r="59" spans="1:16" ht="20.100000000000001" customHeight="1">
      <c r="A59" s="38" t="s">
        <v>215</v>
      </c>
      <c r="B59" s="19">
        <v>272.17999999999995</v>
      </c>
      <c r="C59" s="140">
        <v>356.82999999999993</v>
      </c>
      <c r="D59" s="247">
        <f t="shared" si="11"/>
        <v>5.1395974372257867E-4</v>
      </c>
      <c r="E59" s="215">
        <f t="shared" si="12"/>
        <v>8.2356872132018175E-4</v>
      </c>
      <c r="F59" s="52">
        <f t="shared" si="13"/>
        <v>0.31100742155926225</v>
      </c>
      <c r="H59" s="19">
        <v>109.89000000000004</v>
      </c>
      <c r="I59" s="140">
        <v>137.88600000000005</v>
      </c>
      <c r="J59" s="247">
        <f t="shared" si="14"/>
        <v>8.3092872008523372E-4</v>
      </c>
      <c r="K59" s="215">
        <f t="shared" si="15"/>
        <v>1.1196843647405565E-3</v>
      </c>
      <c r="L59" s="52">
        <f t="shared" si="16"/>
        <v>0.25476385476385477</v>
      </c>
      <c r="N59" s="40">
        <f t="shared" si="9"/>
        <v>4.037401719450366</v>
      </c>
      <c r="O59" s="143">
        <f t="shared" si="10"/>
        <v>3.8641930330969956</v>
      </c>
      <c r="P59" s="52">
        <f t="shared" si="17"/>
        <v>-4.290102853003943E-2</v>
      </c>
    </row>
    <row r="60" spans="1:16" ht="20.100000000000001" customHeight="1">
      <c r="A60" s="38" t="s">
        <v>216</v>
      </c>
      <c r="B60" s="19">
        <v>481.75999999999988</v>
      </c>
      <c r="C60" s="140">
        <v>423.31999999999994</v>
      </c>
      <c r="D60" s="247">
        <f t="shared" si="11"/>
        <v>9.0971139002053595E-4</v>
      </c>
      <c r="E60" s="215">
        <f t="shared" si="12"/>
        <v>9.7702858814914485E-4</v>
      </c>
      <c r="F60" s="52">
        <f t="shared" si="13"/>
        <v>-0.12130521421454657</v>
      </c>
      <c r="H60" s="19">
        <v>147.56000000000003</v>
      </c>
      <c r="I60" s="140">
        <v>128.95800000000003</v>
      </c>
      <c r="J60" s="247">
        <f t="shared" si="14"/>
        <v>1.1157688773844486E-3</v>
      </c>
      <c r="K60" s="215">
        <f t="shared" si="15"/>
        <v>1.0471857643866141E-3</v>
      </c>
      <c r="L60" s="52">
        <f t="shared" si="16"/>
        <v>-0.12606397397668745</v>
      </c>
      <c r="N60" s="40">
        <f t="shared" si="9"/>
        <v>3.0629359016937907</v>
      </c>
      <c r="O60" s="143">
        <f t="shared" si="10"/>
        <v>3.0463479164698111</v>
      </c>
      <c r="P60" s="52">
        <f t="shared" si="17"/>
        <v>-5.4157141240881185E-3</v>
      </c>
    </row>
    <row r="61" spans="1:16" ht="20.100000000000001" customHeight="1" thickBot="1">
      <c r="A61" s="8" t="s">
        <v>17</v>
      </c>
      <c r="B61" s="196">
        <f>B62-SUM(B39:B60)</f>
        <v>461.42999999993481</v>
      </c>
      <c r="C61" s="142">
        <f>C62-SUM(C39:C60)</f>
        <v>604.60000000003492</v>
      </c>
      <c r="D61" s="247">
        <f t="shared" si="11"/>
        <v>8.7132208298139476E-4</v>
      </c>
      <c r="E61" s="215">
        <f t="shared" si="12"/>
        <v>1.3954254096074062E-3</v>
      </c>
      <c r="F61" s="52">
        <f t="shared" si="13"/>
        <v>0.31027458119350787</v>
      </c>
      <c r="H61" s="19">
        <f>H62-SUM(H39:H60)</f>
        <v>216.59499999997206</v>
      </c>
      <c r="I61" s="140">
        <f>I62-SUM(I39:I60)</f>
        <v>298.71799999999348</v>
      </c>
      <c r="J61" s="247">
        <f t="shared" si="14"/>
        <v>1.6377741935284184E-3</v>
      </c>
      <c r="K61" s="215">
        <f t="shared" si="15"/>
        <v>2.4256985775681513E-3</v>
      </c>
      <c r="L61" s="52">
        <f t="shared" si="16"/>
        <v>0.37915464345913807</v>
      </c>
      <c r="N61" s="40">
        <f t="shared" si="9"/>
        <v>4.6939947554342512</v>
      </c>
      <c r="O61" s="143">
        <f t="shared" si="10"/>
        <v>4.9407542176641783</v>
      </c>
      <c r="P61" s="52">
        <f t="shared" si="17"/>
        <v>5.2569181493919023E-2</v>
      </c>
    </row>
    <row r="62" spans="1:16" s="1" customFormat="1" ht="26.25" customHeight="1" thickBot="1">
      <c r="A62" s="12" t="s">
        <v>18</v>
      </c>
      <c r="B62" s="17">
        <v>529574.55000000005</v>
      </c>
      <c r="C62" s="145">
        <v>433272.89000000019</v>
      </c>
      <c r="D62" s="253">
        <f>SUM(D39:D61)</f>
        <v>0.99999999999999978</v>
      </c>
      <c r="E62" s="254">
        <f>SUM(E39:E61)</f>
        <v>0.99999999999999978</v>
      </c>
      <c r="F62" s="57">
        <f t="shared" si="13"/>
        <v>-0.18184722056601824</v>
      </c>
      <c r="H62" s="17">
        <v>132249.611</v>
      </c>
      <c r="I62" s="145">
        <v>123147.20499999997</v>
      </c>
      <c r="J62" s="253">
        <f t="shared" si="14"/>
        <v>1</v>
      </c>
      <c r="K62" s="254">
        <f t="shared" si="15"/>
        <v>1</v>
      </c>
      <c r="L62" s="57">
        <f t="shared" si="16"/>
        <v>-6.8827468989682186E-2</v>
      </c>
      <c r="N62" s="37">
        <f t="shared" si="9"/>
        <v>2.4972803356958901</v>
      </c>
      <c r="O62" s="150">
        <f t="shared" si="10"/>
        <v>2.842255027772449</v>
      </c>
      <c r="P62" s="57">
        <f t="shared" si="17"/>
        <v>0.13814015476978017</v>
      </c>
    </row>
    <row r="64" spans="1:16" ht="15.75" thickBot="1"/>
    <row r="65" spans="1:16">
      <c r="A65" s="492" t="s">
        <v>15</v>
      </c>
      <c r="B65" s="486" t="s">
        <v>1</v>
      </c>
      <c r="C65" s="479"/>
      <c r="D65" s="486" t="s">
        <v>102</v>
      </c>
      <c r="E65" s="479"/>
      <c r="F65" s="130" t="s">
        <v>0</v>
      </c>
      <c r="H65" s="495" t="s">
        <v>19</v>
      </c>
      <c r="I65" s="496"/>
      <c r="J65" s="486" t="s">
        <v>102</v>
      </c>
      <c r="K65" s="484"/>
      <c r="L65" s="130" t="s">
        <v>0</v>
      </c>
      <c r="N65" s="478" t="s">
        <v>22</v>
      </c>
      <c r="O65" s="479"/>
      <c r="P65" s="130" t="s">
        <v>0</v>
      </c>
    </row>
    <row r="66" spans="1:16">
      <c r="A66" s="493"/>
      <c r="B66" s="487" t="str">
        <f>B37</f>
        <v>jan-abr</v>
      </c>
      <c r="C66" s="481"/>
      <c r="D66" s="487" t="str">
        <f>B66</f>
        <v>jan-abr</v>
      </c>
      <c r="E66" s="481"/>
      <c r="F66" s="131" t="str">
        <f>F37</f>
        <v>2026 / 2025</v>
      </c>
      <c r="H66" s="476" t="str">
        <f>B66</f>
        <v>jan-abr</v>
      </c>
      <c r="I66" s="481"/>
      <c r="J66" s="487" t="str">
        <f>B66</f>
        <v>jan-abr</v>
      </c>
      <c r="K66" s="477"/>
      <c r="L66" s="131" t="str">
        <f>F66</f>
        <v>2026 / 2025</v>
      </c>
      <c r="N66" s="476" t="str">
        <f>B66</f>
        <v>jan-abr</v>
      </c>
      <c r="O66" s="477"/>
      <c r="P66" s="131" t="str">
        <f>L66</f>
        <v>2026 / 2025</v>
      </c>
    </row>
    <row r="67" spans="1:16" ht="19.5" customHeight="1" thickBot="1">
      <c r="A67" s="494"/>
      <c r="B67" s="99">
        <f>B6</f>
        <v>2025</v>
      </c>
      <c r="C67" s="134">
        <f>C6</f>
        <v>2026</v>
      </c>
      <c r="D67" s="99">
        <f>B67</f>
        <v>2025</v>
      </c>
      <c r="E67" s="134">
        <f>C67</f>
        <v>2026</v>
      </c>
      <c r="F67" s="131" t="str">
        <f>F38</f>
        <v>HL</v>
      </c>
      <c r="H67" s="25">
        <f>B67</f>
        <v>2025</v>
      </c>
      <c r="I67" s="134">
        <f>C67</f>
        <v>2026</v>
      </c>
      <c r="J67" s="99">
        <f>B67</f>
        <v>2025</v>
      </c>
      <c r="K67" s="134">
        <f>C67</f>
        <v>2026</v>
      </c>
      <c r="L67" s="26">
        <v>1000</v>
      </c>
      <c r="N67" s="25">
        <f>B67</f>
        <v>2025</v>
      </c>
      <c r="O67" s="134">
        <f>C67</f>
        <v>2026</v>
      </c>
      <c r="P67" s="132"/>
    </row>
    <row r="68" spans="1:16" ht="20.100000000000001" customHeight="1">
      <c r="A68" s="38" t="s">
        <v>183</v>
      </c>
      <c r="B68" s="39">
        <v>76271.049999999988</v>
      </c>
      <c r="C68" s="147">
        <v>67341.37999999999</v>
      </c>
      <c r="D68" s="247">
        <f>B68/$B$96</f>
        <v>0.13265196924415906</v>
      </c>
      <c r="E68" s="246">
        <f>C68/$C$96</f>
        <v>0.11336821772837544</v>
      </c>
      <c r="F68" s="61">
        <f>(C68-B68)/B68</f>
        <v>-0.11707810499527671</v>
      </c>
      <c r="H68" s="19">
        <v>30679.634999999998</v>
      </c>
      <c r="I68" s="147">
        <v>25512.326000000001</v>
      </c>
      <c r="J68" s="245">
        <f>H68/$H$96</f>
        <v>0.18989110240851809</v>
      </c>
      <c r="K68" s="246">
        <f>I68/$I$96</f>
        <v>0.16053650776419315</v>
      </c>
      <c r="L68" s="58">
        <f>(I68-H68)/H68</f>
        <v>-0.1684279816236405</v>
      </c>
      <c r="N68" s="41">
        <f t="shared" ref="N68:N96" si="34">(H68/B68)*10</f>
        <v>4.0224482290462769</v>
      </c>
      <c r="O68" s="149">
        <f t="shared" ref="O68:O96" si="35">(I68/C68)*10</f>
        <v>3.7885065616415945</v>
      </c>
      <c r="P68" s="61">
        <f>(O68-N68)/N68</f>
        <v>-5.8159025072188432E-2</v>
      </c>
    </row>
    <row r="69" spans="1:16" ht="20.100000000000001" customHeight="1">
      <c r="A69" s="38" t="s">
        <v>184</v>
      </c>
      <c r="B69" s="19">
        <v>79869.930000000037</v>
      </c>
      <c r="C69" s="140">
        <v>80017.719999999972</v>
      </c>
      <c r="D69" s="247">
        <f t="shared" ref="D69:D95" si="36">B69/$B$96</f>
        <v>0.13891120546908878</v>
      </c>
      <c r="E69" s="215">
        <f t="shared" ref="E69:E95" si="37">C69/$C$96</f>
        <v>0.13470864872516988</v>
      </c>
      <c r="F69" s="52">
        <f t="shared" ref="F69:F96" si="38">(C69-B69)/B69</f>
        <v>1.8503834922596692E-3</v>
      </c>
      <c r="H69" s="19">
        <v>24938.542999999991</v>
      </c>
      <c r="I69" s="140">
        <v>25145.560999999987</v>
      </c>
      <c r="J69" s="214">
        <f t="shared" ref="J69:J96" si="39">H69/$H$96</f>
        <v>0.15435670674479113</v>
      </c>
      <c r="K69" s="215">
        <f t="shared" ref="K69:K96" si="40">I69/$I$96</f>
        <v>0.15822863617811606</v>
      </c>
      <c r="L69" s="59">
        <f t="shared" ref="L69:L96" si="41">(I69-H69)/H69</f>
        <v>8.3011264932356509E-3</v>
      </c>
      <c r="N69" s="40">
        <f t="shared" si="34"/>
        <v>3.1223944981546845</v>
      </c>
      <c r="O69" s="143">
        <f t="shared" si="35"/>
        <v>3.1424990614578867</v>
      </c>
      <c r="P69" s="52">
        <f t="shared" ref="P69:P96" si="42">(O69-N69)/N69</f>
        <v>6.4388286986426201E-3</v>
      </c>
    </row>
    <row r="70" spans="1:16" ht="20.100000000000001" customHeight="1">
      <c r="A70" s="38" t="s">
        <v>185</v>
      </c>
      <c r="B70" s="19">
        <v>59427.559999999969</v>
      </c>
      <c r="C70" s="140">
        <v>61906.190000000017</v>
      </c>
      <c r="D70" s="247">
        <f t="shared" si="36"/>
        <v>0.10335747129973186</v>
      </c>
      <c r="E70" s="215">
        <f t="shared" si="37"/>
        <v>0.10421815571130531</v>
      </c>
      <c r="F70" s="52">
        <f t="shared" si="38"/>
        <v>4.1708426191485057E-2</v>
      </c>
      <c r="H70" s="19">
        <v>20570.280000000006</v>
      </c>
      <c r="I70" s="140">
        <v>20159.323999999993</v>
      </c>
      <c r="J70" s="214">
        <f t="shared" si="39"/>
        <v>0.12731941387346665</v>
      </c>
      <c r="K70" s="215">
        <f t="shared" si="40"/>
        <v>0.12685270146857186</v>
      </c>
      <c r="L70" s="59">
        <f t="shared" si="41"/>
        <v>-1.9978143224108409E-2</v>
      </c>
      <c r="N70" s="40">
        <f t="shared" si="34"/>
        <v>3.4614041027429057</v>
      </c>
      <c r="O70" s="143">
        <f t="shared" si="35"/>
        <v>3.2564310612557463</v>
      </c>
      <c r="P70" s="52">
        <f t="shared" si="42"/>
        <v>-5.9216732690856123E-2</v>
      </c>
    </row>
    <row r="71" spans="1:16" ht="20.100000000000001" customHeight="1">
      <c r="A71" s="38" t="s">
        <v>186</v>
      </c>
      <c r="B71" s="19">
        <v>117857.30999999997</v>
      </c>
      <c r="C71" s="140">
        <v>140707.37000000002</v>
      </c>
      <c r="D71" s="247">
        <f t="shared" si="36"/>
        <v>0.20497953366735239</v>
      </c>
      <c r="E71" s="215">
        <f t="shared" si="37"/>
        <v>0.23687877733047774</v>
      </c>
      <c r="F71" s="52">
        <f t="shared" si="38"/>
        <v>0.19387902201399354</v>
      </c>
      <c r="H71" s="19">
        <v>14955.591000000004</v>
      </c>
      <c r="I71" s="140">
        <v>18133.83700000001</v>
      </c>
      <c r="J71" s="214">
        <f t="shared" si="39"/>
        <v>9.2567387524685754E-2</v>
      </c>
      <c r="K71" s="215">
        <f t="shared" si="40"/>
        <v>0.11410730892765775</v>
      </c>
      <c r="L71" s="59">
        <f t="shared" si="41"/>
        <v>0.21251223037591799</v>
      </c>
      <c r="N71" s="40">
        <f t="shared" si="34"/>
        <v>1.2689574367512721</v>
      </c>
      <c r="O71" s="143">
        <f t="shared" si="35"/>
        <v>1.2887624152167729</v>
      </c>
      <c r="P71" s="52">
        <f t="shared" si="42"/>
        <v>1.5607283500544033E-2</v>
      </c>
    </row>
    <row r="72" spans="1:16" ht="20.100000000000001" customHeight="1">
      <c r="A72" s="38" t="s">
        <v>189</v>
      </c>
      <c r="B72" s="19">
        <v>38928.139999999985</v>
      </c>
      <c r="C72" s="140">
        <v>39042.00999999998</v>
      </c>
      <c r="D72" s="247">
        <f t="shared" si="36"/>
        <v>6.7704514753793438E-2</v>
      </c>
      <c r="E72" s="215">
        <f t="shared" si="37"/>
        <v>6.5726646680442383E-2</v>
      </c>
      <c r="F72" s="52">
        <f t="shared" si="38"/>
        <v>2.9251333354225347E-3</v>
      </c>
      <c r="H72" s="19">
        <v>14998.137000000002</v>
      </c>
      <c r="I72" s="140">
        <v>14544.115</v>
      </c>
      <c r="J72" s="214">
        <f t="shared" si="39"/>
        <v>9.2830725300479783E-2</v>
      </c>
      <c r="K72" s="215">
        <f t="shared" si="40"/>
        <v>9.1518955606823854E-2</v>
      </c>
      <c r="L72" s="59">
        <f t="shared" si="41"/>
        <v>-3.0271893102456832E-2</v>
      </c>
      <c r="N72" s="40">
        <f t="shared" si="34"/>
        <v>3.852775139012552</v>
      </c>
      <c r="O72" s="143">
        <f t="shared" si="35"/>
        <v>3.7252474962226607</v>
      </c>
      <c r="P72" s="52">
        <f t="shared" si="42"/>
        <v>-3.3100203927960349E-2</v>
      </c>
    </row>
    <row r="73" spans="1:16" ht="20.100000000000001" customHeight="1">
      <c r="A73" s="38" t="s">
        <v>192</v>
      </c>
      <c r="B73" s="19">
        <v>27994.959999999988</v>
      </c>
      <c r="C73" s="140">
        <v>27732.600000000009</v>
      </c>
      <c r="D73" s="247">
        <f t="shared" si="36"/>
        <v>4.8689333277979807E-2</v>
      </c>
      <c r="E73" s="215">
        <f t="shared" si="37"/>
        <v>4.6687422131443494E-2</v>
      </c>
      <c r="F73" s="52">
        <f t="shared" si="38"/>
        <v>-9.3716869036419015E-3</v>
      </c>
      <c r="H73" s="19">
        <v>10636.226000000002</v>
      </c>
      <c r="I73" s="140">
        <v>9764.5220000000008</v>
      </c>
      <c r="J73" s="214">
        <f t="shared" si="39"/>
        <v>6.5832748029960045E-2</v>
      </c>
      <c r="K73" s="215">
        <f t="shared" si="40"/>
        <v>6.1443329858149154E-2</v>
      </c>
      <c r="L73" s="59">
        <f t="shared" si="41"/>
        <v>-8.1956137449505237E-2</v>
      </c>
      <c r="N73" s="40">
        <f t="shared" si="34"/>
        <v>3.7993360233413469</v>
      </c>
      <c r="O73" s="143">
        <f t="shared" si="35"/>
        <v>3.520954400236544</v>
      </c>
      <c r="P73" s="52">
        <f t="shared" si="42"/>
        <v>-7.3271124584547431E-2</v>
      </c>
    </row>
    <row r="74" spans="1:16" ht="20.100000000000001" customHeight="1">
      <c r="A74" s="38" t="s">
        <v>193</v>
      </c>
      <c r="B74" s="19">
        <v>38308.12999999999</v>
      </c>
      <c r="C74" s="140">
        <v>39439.920000000006</v>
      </c>
      <c r="D74" s="247">
        <f t="shared" si="36"/>
        <v>6.6626182313751364E-2</v>
      </c>
      <c r="E74" s="215">
        <f t="shared" si="37"/>
        <v>6.6396522283174331E-2</v>
      </c>
      <c r="F74" s="52">
        <f t="shared" si="38"/>
        <v>2.9544381310181826E-2</v>
      </c>
      <c r="H74" s="19">
        <v>8318.0059999999994</v>
      </c>
      <c r="I74" s="140">
        <v>9254.4010000000017</v>
      </c>
      <c r="J74" s="214">
        <f t="shared" si="39"/>
        <v>5.1484163001961E-2</v>
      </c>
      <c r="K74" s="215">
        <f t="shared" si="40"/>
        <v>5.8233389538431629E-2</v>
      </c>
      <c r="L74" s="59">
        <f t="shared" si="41"/>
        <v>0.11257445594533141</v>
      </c>
      <c r="N74" s="40">
        <f t="shared" si="34"/>
        <v>2.1713422190015543</v>
      </c>
      <c r="O74" s="143">
        <f t="shared" si="35"/>
        <v>2.3464553173535849</v>
      </c>
      <c r="P74" s="52">
        <f t="shared" si="42"/>
        <v>8.0647397181155822E-2</v>
      </c>
    </row>
    <row r="75" spans="1:16" ht="20.100000000000001" customHeight="1">
      <c r="A75" s="38" t="s">
        <v>197</v>
      </c>
      <c r="B75" s="19">
        <v>12026.280000000008</v>
      </c>
      <c r="C75" s="140">
        <v>12617.340000000002</v>
      </c>
      <c r="D75" s="247">
        <f t="shared" si="36"/>
        <v>2.0916320473910434E-2</v>
      </c>
      <c r="E75" s="215">
        <f t="shared" si="37"/>
        <v>2.1241105368986216E-2</v>
      </c>
      <c r="F75" s="52">
        <f t="shared" si="38"/>
        <v>4.9147367265687615E-2</v>
      </c>
      <c r="H75" s="19">
        <v>4071.5089999999996</v>
      </c>
      <c r="I75" s="140">
        <v>4259.6010000000006</v>
      </c>
      <c r="J75" s="214">
        <f t="shared" si="39"/>
        <v>2.5200538809415529E-2</v>
      </c>
      <c r="K75" s="215">
        <f t="shared" si="40"/>
        <v>2.6803572085464297E-2</v>
      </c>
      <c r="L75" s="59">
        <f t="shared" si="41"/>
        <v>4.6197122491931378E-2</v>
      </c>
      <c r="N75" s="40">
        <f t="shared" si="34"/>
        <v>3.3855098999856952</v>
      </c>
      <c r="O75" s="143">
        <f t="shared" si="35"/>
        <v>3.3759897093999207</v>
      </c>
      <c r="P75" s="52">
        <f t="shared" si="42"/>
        <v>-2.8120403918519611E-3</v>
      </c>
    </row>
    <row r="76" spans="1:16" ht="20.100000000000001" customHeight="1">
      <c r="A76" s="38" t="s">
        <v>198</v>
      </c>
      <c r="B76" s="19">
        <v>1747.25</v>
      </c>
      <c r="C76" s="140">
        <v>1463.7900000000002</v>
      </c>
      <c r="D76" s="247">
        <f t="shared" si="36"/>
        <v>3.0388483344841451E-3</v>
      </c>
      <c r="E76" s="215">
        <f t="shared" si="37"/>
        <v>2.4642688259227641E-3</v>
      </c>
      <c r="F76" s="52">
        <f t="shared" si="38"/>
        <v>-0.16223207898125616</v>
      </c>
      <c r="H76" s="19">
        <v>4578.5849999999973</v>
      </c>
      <c r="I76" s="140">
        <v>3728.8440000000001</v>
      </c>
      <c r="J76" s="214">
        <f t="shared" si="39"/>
        <v>2.8339077473415322E-2</v>
      </c>
      <c r="K76" s="215">
        <f t="shared" si="40"/>
        <v>2.3463779576878448E-2</v>
      </c>
      <c r="L76" s="59">
        <f t="shared" si="41"/>
        <v>-0.18559030792264372</v>
      </c>
      <c r="N76" s="40">
        <f t="shared" si="34"/>
        <v>26.204521390756888</v>
      </c>
      <c r="O76" s="143">
        <f t="shared" si="35"/>
        <v>25.47389994466419</v>
      </c>
      <c r="P76" s="52">
        <f t="shared" si="42"/>
        <v>-2.7881503164961827E-2</v>
      </c>
    </row>
    <row r="77" spans="1:16" ht="20.100000000000001" customHeight="1">
      <c r="A77" s="38" t="s">
        <v>199</v>
      </c>
      <c r="B77" s="19">
        <v>7177.5199999999968</v>
      </c>
      <c r="C77" s="140">
        <v>8693.5799999999981</v>
      </c>
      <c r="D77" s="247">
        <f t="shared" si="36"/>
        <v>1.248327068119996E-2</v>
      </c>
      <c r="E77" s="215">
        <f t="shared" si="37"/>
        <v>1.4635513413580922E-2</v>
      </c>
      <c r="F77" s="52">
        <f t="shared" si="38"/>
        <v>0.21122337520480639</v>
      </c>
      <c r="H77" s="19">
        <v>2817.712</v>
      </c>
      <c r="I77" s="140">
        <v>3062.8090000000011</v>
      </c>
      <c r="J77" s="214">
        <f t="shared" si="39"/>
        <v>1.7440182647209146E-2</v>
      </c>
      <c r="K77" s="215">
        <f t="shared" si="40"/>
        <v>1.9272749211841401E-2</v>
      </c>
      <c r="L77" s="59">
        <f t="shared" si="41"/>
        <v>8.6984404367799514E-2</v>
      </c>
      <c r="N77" s="40">
        <f t="shared" si="34"/>
        <v>3.9257459401018751</v>
      </c>
      <c r="O77" s="143">
        <f t="shared" si="35"/>
        <v>3.5230698975565899</v>
      </c>
      <c r="P77" s="52">
        <f t="shared" si="42"/>
        <v>-0.10257312844214149</v>
      </c>
    </row>
    <row r="78" spans="1:16" ht="20.100000000000001" customHeight="1">
      <c r="A78" s="38" t="s">
        <v>203</v>
      </c>
      <c r="B78" s="19">
        <v>27547.090000000004</v>
      </c>
      <c r="C78" s="140">
        <v>23073.91</v>
      </c>
      <c r="D78" s="247">
        <f t="shared" si="36"/>
        <v>4.791038979332371E-2</v>
      </c>
      <c r="E78" s="215">
        <f t="shared" si="37"/>
        <v>3.8844586385442942E-2</v>
      </c>
      <c r="F78" s="52">
        <f t="shared" si="38"/>
        <v>-0.16238303210974384</v>
      </c>
      <c r="H78" s="19">
        <v>2331.4189999999994</v>
      </c>
      <c r="I78" s="140">
        <v>1938.6589999999997</v>
      </c>
      <c r="J78" s="214">
        <f t="shared" si="39"/>
        <v>1.4430280024066934E-2</v>
      </c>
      <c r="K78" s="215">
        <f t="shared" si="40"/>
        <v>1.2199026682460191E-2</v>
      </c>
      <c r="L78" s="59">
        <f t="shared" si="41"/>
        <v>-0.16846392690460182</v>
      </c>
      <c r="N78" s="40">
        <f t="shared" si="34"/>
        <v>0.84633948631234701</v>
      </c>
      <c r="O78" s="143">
        <f t="shared" si="35"/>
        <v>0.84019526816217949</v>
      </c>
      <c r="P78" s="52">
        <f t="shared" si="42"/>
        <v>-7.2597559839007219E-3</v>
      </c>
    </row>
    <row r="79" spans="1:16" ht="20.100000000000001" customHeight="1">
      <c r="A79" s="38" t="s">
        <v>204</v>
      </c>
      <c r="B79" s="19">
        <v>14134.590000000006</v>
      </c>
      <c r="C79" s="140">
        <v>16043.949999999997</v>
      </c>
      <c r="D79" s="247">
        <f t="shared" si="36"/>
        <v>2.4583130794171563E-2</v>
      </c>
      <c r="E79" s="215">
        <f t="shared" si="37"/>
        <v>2.700975264871568E-2</v>
      </c>
      <c r="F79" s="52">
        <f t="shared" si="38"/>
        <v>0.13508421538933854</v>
      </c>
      <c r="H79" s="19">
        <v>1559.867</v>
      </c>
      <c r="I79" s="140">
        <v>1856.9380000000001</v>
      </c>
      <c r="J79" s="214">
        <f t="shared" si="39"/>
        <v>9.6547714547669129E-3</v>
      </c>
      <c r="K79" s="215">
        <f t="shared" si="40"/>
        <v>1.1684796660822902E-2</v>
      </c>
      <c r="L79" s="59">
        <f t="shared" si="41"/>
        <v>0.19044636497855275</v>
      </c>
      <c r="N79" s="40">
        <f t="shared" si="34"/>
        <v>1.1035813560916867</v>
      </c>
      <c r="O79" s="143">
        <f t="shared" si="35"/>
        <v>1.1574069976533212</v>
      </c>
      <c r="P79" s="52">
        <f t="shared" si="42"/>
        <v>4.877360537537262E-2</v>
      </c>
    </row>
    <row r="80" spans="1:16" ht="20.100000000000001" customHeight="1">
      <c r="A80" s="38" t="s">
        <v>206</v>
      </c>
      <c r="B80" s="19">
        <v>13202.3</v>
      </c>
      <c r="C80" s="140">
        <v>15331.469999999998</v>
      </c>
      <c r="D80" s="247">
        <f t="shared" si="36"/>
        <v>2.2961675413569908E-2</v>
      </c>
      <c r="E80" s="215">
        <f t="shared" si="37"/>
        <v>2.5810303101244082E-2</v>
      </c>
      <c r="F80" s="52">
        <f t="shared" si="38"/>
        <v>0.16127265703703131</v>
      </c>
      <c r="H80" s="19">
        <v>969.5650000000004</v>
      </c>
      <c r="I80" s="140">
        <v>1611.0719999999997</v>
      </c>
      <c r="J80" s="214">
        <f t="shared" si="39"/>
        <v>6.0011068158638435E-3</v>
      </c>
      <c r="K80" s="215">
        <f t="shared" si="40"/>
        <v>1.013768296299891E-2</v>
      </c>
      <c r="L80" s="59">
        <f t="shared" si="41"/>
        <v>0.66164413938209299</v>
      </c>
      <c r="N80" s="40">
        <f t="shared" si="34"/>
        <v>0.73439097732970804</v>
      </c>
      <c r="O80" s="143">
        <f t="shared" si="35"/>
        <v>1.0508268287385358</v>
      </c>
      <c r="P80" s="52">
        <f t="shared" si="42"/>
        <v>0.43088199770564795</v>
      </c>
    </row>
    <row r="81" spans="1:16" ht="20.100000000000001" customHeight="1">
      <c r="A81" s="38" t="s">
        <v>217</v>
      </c>
      <c r="B81" s="19">
        <v>4730.38</v>
      </c>
      <c r="C81" s="140">
        <v>3965.99</v>
      </c>
      <c r="D81" s="247">
        <f t="shared" si="36"/>
        <v>8.2271611872812185E-3</v>
      </c>
      <c r="E81" s="215">
        <f t="shared" si="37"/>
        <v>6.6766855361229567E-3</v>
      </c>
      <c r="F81" s="52">
        <f t="shared" ref="F81:F86" si="43">(C81-B81)/B81</f>
        <v>-0.16159166916822756</v>
      </c>
      <c r="H81" s="19">
        <v>2102.1779999999999</v>
      </c>
      <c r="I81" s="140">
        <v>1582.3170000000002</v>
      </c>
      <c r="J81" s="214">
        <f t="shared" si="39"/>
        <v>1.3011396578835887E-2</v>
      </c>
      <c r="K81" s="215">
        <f t="shared" si="40"/>
        <v>9.95674190412567E-3</v>
      </c>
      <c r="L81" s="59">
        <f>(I81-H81)/H81</f>
        <v>-0.24729637547343739</v>
      </c>
      <c r="N81" s="40">
        <f t="shared" si="34"/>
        <v>4.4439939286061581</v>
      </c>
      <c r="O81" s="143">
        <f t="shared" si="35"/>
        <v>3.9897150522315998</v>
      </c>
      <c r="P81" s="52">
        <f>(O81-N81)/N81</f>
        <v>-0.10222310913845939</v>
      </c>
    </row>
    <row r="82" spans="1:16" ht="20.100000000000001" customHeight="1">
      <c r="A82" s="38" t="s">
        <v>218</v>
      </c>
      <c r="B82" s="19">
        <v>7125.5400000000009</v>
      </c>
      <c r="C82" s="140">
        <v>6774.3199999999988</v>
      </c>
      <c r="D82" s="247">
        <f t="shared" si="36"/>
        <v>1.2392866138961314E-2</v>
      </c>
      <c r="E82" s="215">
        <f t="shared" si="37"/>
        <v>1.1404467575830616E-2</v>
      </c>
      <c r="F82" s="52">
        <f>(C82-B82)/B82</f>
        <v>-4.9290299401870179E-2</v>
      </c>
      <c r="H82" s="19">
        <v>1681.8379999999995</v>
      </c>
      <c r="I82" s="140">
        <v>1560.8649999999996</v>
      </c>
      <c r="J82" s="214">
        <f t="shared" si="39"/>
        <v>1.0409708977715581E-2</v>
      </c>
      <c r="K82" s="215">
        <f t="shared" si="40"/>
        <v>9.8217550289752993E-3</v>
      </c>
      <c r="L82" s="59">
        <f>(I82-H82)/H82</f>
        <v>-7.1929044295586136E-2</v>
      </c>
      <c r="N82" s="40">
        <f t="shared" si="34"/>
        <v>2.3602955004111958</v>
      </c>
      <c r="O82" s="143">
        <f t="shared" si="35"/>
        <v>2.3040910379196728</v>
      </c>
      <c r="P82" s="52">
        <f>(O82-N82)/N82</f>
        <v>-2.3812468600533879E-2</v>
      </c>
    </row>
    <row r="83" spans="1:16" ht="20.100000000000001" customHeight="1">
      <c r="A83" s="38" t="s">
        <v>219</v>
      </c>
      <c r="B83" s="19">
        <v>2175.1999999999998</v>
      </c>
      <c r="C83" s="140">
        <v>2822.8599999999997</v>
      </c>
      <c r="D83" s="247">
        <f t="shared" si="36"/>
        <v>3.783146600183094E-3</v>
      </c>
      <c r="E83" s="215">
        <f t="shared" si="37"/>
        <v>4.7522430799119631E-3</v>
      </c>
      <c r="F83" s="52">
        <f>(C83-B83)/B83</f>
        <v>0.29774733357852146</v>
      </c>
      <c r="H83" s="19">
        <v>1370.1880000000006</v>
      </c>
      <c r="I83" s="140">
        <v>1455.2029999999995</v>
      </c>
      <c r="J83" s="214">
        <f t="shared" si="39"/>
        <v>8.4807563658082213E-3</v>
      </c>
      <c r="K83" s="215">
        <f t="shared" si="40"/>
        <v>9.1568760805258251E-3</v>
      </c>
      <c r="L83" s="59">
        <f>(I83-H83)/H83</f>
        <v>6.204623015235787E-2</v>
      </c>
      <c r="N83" s="40">
        <f t="shared" si="34"/>
        <v>6.2991357116587015</v>
      </c>
      <c r="O83" s="143">
        <f t="shared" si="35"/>
        <v>5.1550661385970242</v>
      </c>
      <c r="P83" s="52">
        <f>(O83-N83)/N83</f>
        <v>-0.1816232615760581</v>
      </c>
    </row>
    <row r="84" spans="1:16" ht="20.100000000000001" customHeight="1">
      <c r="A84" s="38" t="s">
        <v>220</v>
      </c>
      <c r="B84" s="19">
        <v>3757.1200000000008</v>
      </c>
      <c r="C84" s="140">
        <v>3953.139999999999</v>
      </c>
      <c r="D84" s="247">
        <f t="shared" si="36"/>
        <v>6.5344500526296027E-3</v>
      </c>
      <c r="E84" s="215">
        <f t="shared" si="37"/>
        <v>6.6550527510833611E-3</v>
      </c>
      <c r="F84" s="52">
        <f t="shared" si="43"/>
        <v>5.2172940976066277E-2</v>
      </c>
      <c r="H84" s="19">
        <v>1168.4000000000003</v>
      </c>
      <c r="I84" s="140">
        <v>1391.3560000000002</v>
      </c>
      <c r="J84" s="214">
        <f t="shared" si="39"/>
        <v>7.2317928180733772E-3</v>
      </c>
      <c r="K84" s="215">
        <f t="shared" si="40"/>
        <v>8.7551183414933138E-3</v>
      </c>
      <c r="L84" s="59">
        <f t="shared" si="41"/>
        <v>0.1908216364258814</v>
      </c>
      <c r="N84" s="40">
        <f t="shared" si="34"/>
        <v>3.1098288050421603</v>
      </c>
      <c r="O84" s="143">
        <f t="shared" si="35"/>
        <v>3.5196223761364398</v>
      </c>
      <c r="P84" s="52">
        <f t="shared" si="42"/>
        <v>0.13177367526786538</v>
      </c>
    </row>
    <row r="85" spans="1:16" ht="20.100000000000001" customHeight="1">
      <c r="A85" s="38" t="s">
        <v>221</v>
      </c>
      <c r="B85" s="19">
        <v>3832.099999999999</v>
      </c>
      <c r="C85" s="140">
        <v>5292.01</v>
      </c>
      <c r="D85" s="247">
        <f t="shared" si="36"/>
        <v>6.6648566047083635E-3</v>
      </c>
      <c r="E85" s="215">
        <f t="shared" si="37"/>
        <v>8.9090206036873641E-3</v>
      </c>
      <c r="F85" s="52">
        <f t="shared" si="43"/>
        <v>0.38096865948174674</v>
      </c>
      <c r="H85" s="19">
        <v>856.22100000000012</v>
      </c>
      <c r="I85" s="140">
        <v>1110.1780000000001</v>
      </c>
      <c r="J85" s="214">
        <f t="shared" si="39"/>
        <v>5.2995659692601886E-3</v>
      </c>
      <c r="K85" s="215">
        <f t="shared" si="40"/>
        <v>6.9858036118163611E-3</v>
      </c>
      <c r="L85" s="59">
        <f t="shared" si="41"/>
        <v>0.29660216229221187</v>
      </c>
      <c r="N85" s="40">
        <f t="shared" si="34"/>
        <v>2.2343388742464976</v>
      </c>
      <c r="O85" s="143">
        <f t="shared" si="35"/>
        <v>2.0978380615304961</v>
      </c>
      <c r="P85" s="52">
        <f t="shared" si="42"/>
        <v>-6.1092260573962678E-2</v>
      </c>
    </row>
    <row r="86" spans="1:16" ht="20.100000000000001" customHeight="1">
      <c r="A86" s="38" t="s">
        <v>222</v>
      </c>
      <c r="B86" s="19">
        <v>3556.3500000000008</v>
      </c>
      <c r="C86" s="140">
        <v>3161.5499999999997</v>
      </c>
      <c r="D86" s="247">
        <f t="shared" si="36"/>
        <v>6.1852672910818092E-3</v>
      </c>
      <c r="E86" s="215">
        <f t="shared" si="37"/>
        <v>5.32242268808785E-3</v>
      </c>
      <c r="F86" s="52">
        <f t="shared" si="43"/>
        <v>-0.11101269560082697</v>
      </c>
      <c r="H86" s="19">
        <v>1445.2819999999997</v>
      </c>
      <c r="I86" s="140">
        <v>1102.3510000000001</v>
      </c>
      <c r="J86" s="214">
        <f t="shared" si="39"/>
        <v>8.9455494588246507E-3</v>
      </c>
      <c r="K86" s="215">
        <f t="shared" si="40"/>
        <v>6.9365521540594183E-3</v>
      </c>
      <c r="L86" s="59">
        <f t="shared" si="41"/>
        <v>-0.23727618554718016</v>
      </c>
      <c r="N86" s="40">
        <f t="shared" si="34"/>
        <v>4.0639475867110928</v>
      </c>
      <c r="O86" s="143">
        <f t="shared" si="35"/>
        <v>3.4867422624978262</v>
      </c>
      <c r="P86" s="52">
        <f t="shared" si="42"/>
        <v>-0.14203070091275277</v>
      </c>
    </row>
    <row r="87" spans="1:16" ht="20.100000000000001" customHeight="1">
      <c r="A87" s="38" t="s">
        <v>223</v>
      </c>
      <c r="B87" s="19">
        <v>2544.1799999999998</v>
      </c>
      <c r="C87" s="140">
        <v>3353.5000000000005</v>
      </c>
      <c r="D87" s="247">
        <f t="shared" si="36"/>
        <v>4.4248831910876354E-3</v>
      </c>
      <c r="E87" s="215">
        <f t="shared" si="37"/>
        <v>5.6455676755080919E-3</v>
      </c>
      <c r="F87" s="52">
        <f t="shared" ref="F87:F88" si="44">(C87-B87)/B87</f>
        <v>0.3181064232876607</v>
      </c>
      <c r="H87" s="19">
        <v>739.47300000000018</v>
      </c>
      <c r="I87" s="140">
        <v>907.99800000000016</v>
      </c>
      <c r="J87" s="214">
        <f t="shared" si="39"/>
        <v>4.576956119958211E-3</v>
      </c>
      <c r="K87" s="215">
        <f t="shared" si="40"/>
        <v>5.7135844053134112E-3</v>
      </c>
      <c r="L87" s="59">
        <f t="shared" ref="L87:L88" si="45">(I87-H87)/H87</f>
        <v>0.22789878737966082</v>
      </c>
      <c r="N87" s="40">
        <f t="shared" si="34"/>
        <v>2.906527840011321</v>
      </c>
      <c r="O87" s="143">
        <f t="shared" si="35"/>
        <v>2.7076129417026991</v>
      </c>
      <c r="P87" s="52">
        <f t="shared" ref="P87:P88" si="46">(O87-N87)/N87</f>
        <v>-6.8437293312782158E-2</v>
      </c>
    </row>
    <row r="88" spans="1:16" ht="20.100000000000001" customHeight="1">
      <c r="A88" s="38" t="s">
        <v>224</v>
      </c>
      <c r="B88" s="19">
        <v>113.22000000000003</v>
      </c>
      <c r="C88" s="140">
        <v>193.26000000000005</v>
      </c>
      <c r="D88" s="247">
        <f t="shared" si="36"/>
        <v>1.9691424148249819E-4</v>
      </c>
      <c r="E88" s="215">
        <f t="shared" si="37"/>
        <v>3.2535035305462771E-4</v>
      </c>
      <c r="F88" s="52">
        <f t="shared" si="44"/>
        <v>0.70694223635400111</v>
      </c>
      <c r="H88" s="19">
        <v>346.63299999999998</v>
      </c>
      <c r="I88" s="140">
        <v>900.06599999999992</v>
      </c>
      <c r="J88" s="214">
        <f t="shared" si="39"/>
        <v>2.1454793220705478E-3</v>
      </c>
      <c r="K88" s="215">
        <f t="shared" si="40"/>
        <v>5.6636722342481146E-3</v>
      </c>
      <c r="L88" s="59">
        <f t="shared" si="45"/>
        <v>1.5965964002273298</v>
      </c>
      <c r="N88" s="40">
        <f t="shared" si="34"/>
        <v>30.615880586468812</v>
      </c>
      <c r="O88" s="143">
        <f t="shared" si="35"/>
        <v>46.572803477180983</v>
      </c>
      <c r="P88" s="52">
        <f t="shared" si="46"/>
        <v>0.52119758063612887</v>
      </c>
    </row>
    <row r="89" spans="1:16" ht="20.100000000000001" customHeight="1">
      <c r="A89" s="38" t="s">
        <v>225</v>
      </c>
      <c r="B89" s="19">
        <v>3521.42</v>
      </c>
      <c r="C89" s="140">
        <v>2602.6099999999997</v>
      </c>
      <c r="D89" s="247">
        <f t="shared" si="36"/>
        <v>6.1245164126594118E-3</v>
      </c>
      <c r="E89" s="215">
        <f t="shared" si="37"/>
        <v>4.381455460848103E-3</v>
      </c>
      <c r="F89" s="52">
        <f t="shared" ref="F89:F94" si="47">(C89-B89)/B89</f>
        <v>-0.26092031055653697</v>
      </c>
      <c r="H89" s="19">
        <v>1081.4080000000001</v>
      </c>
      <c r="I89" s="140">
        <v>742.73300000000017</v>
      </c>
      <c r="J89" s="214">
        <f t="shared" si="39"/>
        <v>6.6933572473528696E-3</v>
      </c>
      <c r="K89" s="215">
        <f t="shared" si="40"/>
        <v>4.6736531205042809E-3</v>
      </c>
      <c r="L89" s="59">
        <f t="shared" ref="L89:L94" si="48">(I89-H89)/H89</f>
        <v>-0.31317966946795284</v>
      </c>
      <c r="N89" s="40">
        <f t="shared" si="34"/>
        <v>3.0709429718693033</v>
      </c>
      <c r="O89" s="143">
        <f t="shared" si="35"/>
        <v>2.8538006078513503</v>
      </c>
      <c r="P89" s="52">
        <f t="shared" ref="P89:P92" si="49">(O89-N89)/N89</f>
        <v>-7.0708693064976416E-2</v>
      </c>
    </row>
    <row r="90" spans="1:16" ht="20.100000000000001" customHeight="1">
      <c r="A90" s="38" t="s">
        <v>226</v>
      </c>
      <c r="B90" s="19">
        <v>752.21999999999991</v>
      </c>
      <c r="C90" s="140">
        <v>1710.12</v>
      </c>
      <c r="D90" s="247">
        <f t="shared" si="36"/>
        <v>1.3082744279099517E-3</v>
      </c>
      <c r="E90" s="215">
        <f t="shared" si="37"/>
        <v>2.8789617394483066E-3</v>
      </c>
      <c r="F90" s="52">
        <f t="shared" si="47"/>
        <v>1.273430645289942</v>
      </c>
      <c r="H90" s="19">
        <v>222.69</v>
      </c>
      <c r="I90" s="140">
        <v>733.63199999999995</v>
      </c>
      <c r="J90" s="214">
        <f t="shared" si="39"/>
        <v>1.3783361371591577E-3</v>
      </c>
      <c r="K90" s="215">
        <f t="shared" si="40"/>
        <v>4.6163850079393208E-3</v>
      </c>
      <c r="L90" s="59">
        <f t="shared" si="48"/>
        <v>2.2944092684898285</v>
      </c>
      <c r="N90" s="40">
        <f t="shared" si="34"/>
        <v>2.9604371061657497</v>
      </c>
      <c r="O90" s="143">
        <f t="shared" si="35"/>
        <v>4.2899445652936636</v>
      </c>
      <c r="P90" s="52">
        <f t="shared" si="49"/>
        <v>0.44909160757339767</v>
      </c>
    </row>
    <row r="91" spans="1:16" ht="20.100000000000001" customHeight="1">
      <c r="A91" s="38" t="s">
        <v>227</v>
      </c>
      <c r="B91" s="19">
        <v>2258.5700000000002</v>
      </c>
      <c r="C91" s="140">
        <v>1628.5</v>
      </c>
      <c r="D91" s="247">
        <f t="shared" si="36"/>
        <v>3.9281451897644048E-3</v>
      </c>
      <c r="E91" s="215">
        <f t="shared" si="37"/>
        <v>2.7415556760294994E-3</v>
      </c>
      <c r="F91" s="52">
        <f t="shared" si="47"/>
        <v>-0.2789685508972492</v>
      </c>
      <c r="H91" s="19">
        <v>838.27299999999991</v>
      </c>
      <c r="I91" s="140">
        <v>571.04399999999998</v>
      </c>
      <c r="J91" s="214">
        <f t="shared" si="39"/>
        <v>5.1884771148449343E-3</v>
      </c>
      <c r="K91" s="215">
        <f t="shared" si="40"/>
        <v>3.5932987662393432E-3</v>
      </c>
      <c r="L91" s="59">
        <f t="shared" si="48"/>
        <v>-0.31878516903204557</v>
      </c>
      <c r="N91" s="40">
        <f t="shared" si="34"/>
        <v>3.7115210066546522</v>
      </c>
      <c r="O91" s="143">
        <f t="shared" si="35"/>
        <v>3.5065643229966224</v>
      </c>
      <c r="P91" s="52">
        <f t="shared" si="49"/>
        <v>-5.5221749598223568E-2</v>
      </c>
    </row>
    <row r="92" spans="1:16" ht="20.100000000000001" customHeight="1">
      <c r="A92" s="38" t="s">
        <v>228</v>
      </c>
      <c r="B92" s="19">
        <v>3439.1600000000003</v>
      </c>
      <c r="C92" s="140">
        <v>2560.8100000000004</v>
      </c>
      <c r="D92" s="247">
        <f t="shared" si="36"/>
        <v>5.9814483548573426E-3</v>
      </c>
      <c r="E92" s="215">
        <f t="shared" si="37"/>
        <v>4.3110857787737817E-3</v>
      </c>
      <c r="F92" s="52">
        <f t="shared" si="47"/>
        <v>-0.25539666662789745</v>
      </c>
      <c r="H92" s="19">
        <v>695.12099999999987</v>
      </c>
      <c r="I92" s="140">
        <v>548.86700000000008</v>
      </c>
      <c r="J92" s="214">
        <f t="shared" si="39"/>
        <v>4.3024401365046056E-3</v>
      </c>
      <c r="K92" s="215">
        <f t="shared" si="40"/>
        <v>3.453749823007491E-3</v>
      </c>
      <c r="L92" s="59">
        <f t="shared" si="48"/>
        <v>-0.21040077914492558</v>
      </c>
      <c r="N92" s="40">
        <f t="shared" si="34"/>
        <v>2.0211941287988919</v>
      </c>
      <c r="O92" s="143">
        <f t="shared" si="35"/>
        <v>2.1433335546174841</v>
      </c>
      <c r="P92" s="52">
        <f t="shared" si="49"/>
        <v>6.0429339309022397E-2</v>
      </c>
    </row>
    <row r="93" spans="1:16" ht="20.100000000000001" customHeight="1">
      <c r="A93" s="38" t="s">
        <v>229</v>
      </c>
      <c r="B93" s="19">
        <v>653.38</v>
      </c>
      <c r="C93" s="140">
        <v>658.28999999999985</v>
      </c>
      <c r="D93" s="247">
        <f t="shared" si="36"/>
        <v>1.1363701386666192E-3</v>
      </c>
      <c r="E93" s="215">
        <f t="shared" si="37"/>
        <v>1.1082214835575431E-3</v>
      </c>
      <c r="F93" s="52">
        <f t="shared" si="47"/>
        <v>7.5147693532092424E-3</v>
      </c>
      <c r="H93" s="19">
        <v>427.18600000000015</v>
      </c>
      <c r="I93" s="140">
        <v>463.74400000000003</v>
      </c>
      <c r="J93" s="214">
        <f t="shared" si="39"/>
        <v>2.6440608068996011E-3</v>
      </c>
      <c r="K93" s="215">
        <f t="shared" si="40"/>
        <v>2.9181126901795624E-3</v>
      </c>
      <c r="L93" s="59">
        <f t="shared" si="48"/>
        <v>8.5578647240311875E-2</v>
      </c>
      <c r="N93" s="40">
        <f t="shared" ref="N93:N94" si="50">(H93/B93)*10</f>
        <v>6.5380942177599586</v>
      </c>
      <c r="O93" s="143">
        <f t="shared" ref="O93:O94" si="51">(I93/C93)*10</f>
        <v>7.0446763584438488</v>
      </c>
      <c r="P93" s="52">
        <f t="shared" ref="P93:P94" si="52">(O93-N93)/N93</f>
        <v>7.7481621373368989E-2</v>
      </c>
    </row>
    <row r="94" spans="1:16" ht="20.100000000000001" customHeight="1">
      <c r="A94" s="38" t="s">
        <v>230</v>
      </c>
      <c r="B94" s="19">
        <v>155.71</v>
      </c>
      <c r="C94" s="140">
        <v>925.95999999999981</v>
      </c>
      <c r="D94" s="247">
        <f t="shared" si="36"/>
        <v>2.7081360661755687E-4</v>
      </c>
      <c r="E94" s="215">
        <f t="shared" si="37"/>
        <v>1.5588399716157659E-3</v>
      </c>
      <c r="F94" s="52">
        <f t="shared" si="47"/>
        <v>4.9466957806178131</v>
      </c>
      <c r="H94" s="19">
        <v>56.823000000000008</v>
      </c>
      <c r="I94" s="140">
        <v>367.63100000000003</v>
      </c>
      <c r="J94" s="214">
        <f t="shared" si="39"/>
        <v>3.5170503534866779E-4</v>
      </c>
      <c r="K94" s="215">
        <f t="shared" si="40"/>
        <v>2.31332089774402E-3</v>
      </c>
      <c r="L94" s="59">
        <f t="shared" si="48"/>
        <v>5.4697569646094006</v>
      </c>
      <c r="N94" s="40">
        <f t="shared" si="50"/>
        <v>3.6492839252456495</v>
      </c>
      <c r="O94" s="143">
        <f t="shared" si="51"/>
        <v>3.970268694112058</v>
      </c>
      <c r="P94" s="52">
        <f t="shared" si="52"/>
        <v>8.7958288651054081E-2</v>
      </c>
    </row>
    <row r="95" spans="1:16" ht="20.100000000000001" customHeight="1" thickBot="1">
      <c r="A95" s="8" t="s">
        <v>17</v>
      </c>
      <c r="B95" s="19">
        <f>B96-SUM(B68:B94)</f>
        <v>21864.45000000007</v>
      </c>
      <c r="C95" s="140">
        <f>C96-SUM(C68:C94)</f>
        <v>20991.659999999683</v>
      </c>
      <c r="D95" s="247">
        <f t="shared" si="36"/>
        <v>3.8027041045592833E-2</v>
      </c>
      <c r="E95" s="215">
        <f t="shared" si="37"/>
        <v>3.5339149292158756E-2</v>
      </c>
      <c r="F95" s="52">
        <f t="shared" si="38"/>
        <v>-3.9918223417482884E-2</v>
      </c>
      <c r="H95" s="19">
        <f>H96-SUM(H68:H94)</f>
        <v>7107.5740000001097</v>
      </c>
      <c r="I95" s="140">
        <f>I96-SUM(I68:I94)</f>
        <v>6509.1599999999453</v>
      </c>
      <c r="J95" s="214">
        <f t="shared" si="39"/>
        <v>4.399221380274379E-2</v>
      </c>
      <c r="K95" s="215">
        <f t="shared" si="40"/>
        <v>4.0958939411418885E-2</v>
      </c>
      <c r="L95" s="59">
        <f t="shared" si="41"/>
        <v>-8.4193847295878338E-2</v>
      </c>
      <c r="N95" s="40">
        <f t="shared" si="34"/>
        <v>3.250744473334608</v>
      </c>
      <c r="O95" s="143">
        <f t="shared" si="35"/>
        <v>3.1008314730707545</v>
      </c>
      <c r="P95" s="52">
        <f t="shared" si="42"/>
        <v>-4.6116513153700169E-2</v>
      </c>
    </row>
    <row r="96" spans="1:16" s="1" customFormat="1" ht="26.25" customHeight="1" thickBot="1">
      <c r="A96" s="12" t="s">
        <v>18</v>
      </c>
      <c r="B96" s="17">
        <v>574971.11</v>
      </c>
      <c r="C96" s="145">
        <v>594005.80999999982</v>
      </c>
      <c r="D96" s="243">
        <f>SUM(D68:D95)</f>
        <v>0.99999999999999978</v>
      </c>
      <c r="E96" s="244">
        <f>SUM(E68:E95)</f>
        <v>0.99999999999999967</v>
      </c>
      <c r="F96" s="57">
        <f t="shared" si="38"/>
        <v>3.3105489421894327E-2</v>
      </c>
      <c r="H96" s="17">
        <v>161564.36300000004</v>
      </c>
      <c r="I96" s="145">
        <v>158919.15399999995</v>
      </c>
      <c r="J96" s="255">
        <f t="shared" si="39"/>
        <v>1</v>
      </c>
      <c r="K96" s="244">
        <f t="shared" si="40"/>
        <v>1</v>
      </c>
      <c r="L96" s="60">
        <f t="shared" si="41"/>
        <v>-1.6372478131208238E-2</v>
      </c>
      <c r="N96" s="37">
        <f t="shared" si="34"/>
        <v>2.8099561906684327</v>
      </c>
      <c r="O96" s="150">
        <f t="shared" si="35"/>
        <v>2.6753804647129629</v>
      </c>
      <c r="P96" s="57">
        <f t="shared" si="42"/>
        <v>-4.7892464089789588E-2</v>
      </c>
    </row>
  </sheetData>
  <customSheetViews>
    <customSheetView guid="{D2454DF7-9151-402B-B9E4-208D72282370}" showGridLines="0" fitToPage="1" hiddenColumns="1" topLeftCell="A25">
      <selection activeCell="N7" sqref="N7:N10"/>
      <pageMargins left="0.31496062992125984" right="0.31496062992125984" top="0.35433070866141736" bottom="0.35433070866141736" header="0.31496062992125984" footer="0.31496062992125984"/>
      <printOptions horizontalCentered="1"/>
      <pageSetup paperSize="9" scale="44" orientation="portrait" r:id="rId1"/>
    </customSheetView>
  </customSheetViews>
  <mergeCells count="33">
    <mergeCell ref="H4:I4"/>
    <mergeCell ref="J4:K4"/>
    <mergeCell ref="H5:I5"/>
    <mergeCell ref="J5:K5"/>
    <mergeCell ref="A4:A6"/>
    <mergeCell ref="B4:C4"/>
    <mergeCell ref="D5:E5"/>
    <mergeCell ref="D4:E4"/>
    <mergeCell ref="B5:C5"/>
    <mergeCell ref="A36:A38"/>
    <mergeCell ref="B36:C36"/>
    <mergeCell ref="D36:E36"/>
    <mergeCell ref="H36:I36"/>
    <mergeCell ref="J36:K36"/>
    <mergeCell ref="B37:C37"/>
    <mergeCell ref="D37:E37"/>
    <mergeCell ref="H37:I37"/>
    <mergeCell ref="J37:K37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N66:O66"/>
    <mergeCell ref="N4:O4"/>
    <mergeCell ref="N5:O5"/>
    <mergeCell ref="N36:O36"/>
    <mergeCell ref="N37:O37"/>
    <mergeCell ref="N65:O65"/>
  </mergeCells>
  <conditionalFormatting sqref="Q7:Q33">
    <cfRule type="cellIs" dxfId="3" priority="27" operator="greaterThan">
      <formula>0</formula>
    </cfRule>
    <cfRule type="cellIs" dxfId="2" priority="28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2"/>
  <ignoredErrors>
    <ignoredError sqref="L28:L31 N28:P31 F28:F31 D7:E18 D39:E46 J39:K46 J68:L92 D68:F92 P82:Q92 L59:L60 P59:P60 D94:F96 D93:E93 J94:L95 J93:K93 P95:Q96 Q93 Q9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0" id="{B666C80E-09AD-47EE-AB05-0B5F8A38A5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F68:F96 F39:F62</xm:sqref>
        </x14:conditionalFormatting>
        <x14:conditionalFormatting xmlns:xm="http://schemas.microsoft.com/office/excel/2006/main">
          <x14:cfRule type="iconSet" priority="249" id="{E489B013-DFD0-4B47-944A-DED4BCDCCC5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 L68:L96 L39:L62</xm:sqref>
        </x14:conditionalFormatting>
        <x14:conditionalFormatting xmlns:xm="http://schemas.microsoft.com/office/excel/2006/main">
          <x14:cfRule type="iconSet" priority="1" id="{5808023C-AE2D-4A8A-84ED-44A967D2F9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P68:P96 P39:P62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9DEB2-36B7-4337-B9A2-89D39A116A98}">
  <sheetPr codeName="Folha26">
    <pageSetUpPr fitToPage="1"/>
  </sheetPr>
  <dimension ref="A1:Q96"/>
  <sheetViews>
    <sheetView showGridLines="0" zoomScaleNormal="100" workbookViewId="0">
      <selection activeCell="H96" sqref="H96:I96"/>
    </sheetView>
  </sheetViews>
  <sheetFormatPr defaultRowHeight="15"/>
  <cols>
    <col min="1" max="1" width="32.28515625" customWidth="1"/>
    <col min="2" max="5" width="9.7109375" customWidth="1"/>
    <col min="6" max="6" width="11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7" ht="15.75">
      <c r="A1" s="4" t="s">
        <v>174</v>
      </c>
    </row>
    <row r="3" spans="1:17" ht="8.25" customHeight="1" thickBot="1"/>
    <row r="4" spans="1:17">
      <c r="A4" s="492" t="s">
        <v>3</v>
      </c>
      <c r="B4" s="486" t="s">
        <v>1</v>
      </c>
      <c r="C4" s="479"/>
      <c r="D4" s="486" t="s">
        <v>102</v>
      </c>
      <c r="E4" s="479"/>
      <c r="F4" s="130" t="s">
        <v>0</v>
      </c>
      <c r="H4" s="495" t="s">
        <v>19</v>
      </c>
      <c r="I4" s="496"/>
      <c r="J4" s="486" t="s">
        <v>102</v>
      </c>
      <c r="K4" s="484"/>
      <c r="L4" s="130" t="s">
        <v>0</v>
      </c>
      <c r="N4" s="478" t="s">
        <v>22</v>
      </c>
      <c r="O4" s="479"/>
      <c r="P4" s="130" t="s">
        <v>0</v>
      </c>
    </row>
    <row r="5" spans="1:17">
      <c r="A5" s="493"/>
      <c r="B5" s="487" t="s">
        <v>59</v>
      </c>
      <c r="C5" s="481"/>
      <c r="D5" s="487" t="str">
        <f>B5</f>
        <v>abr</v>
      </c>
      <c r="E5" s="481"/>
      <c r="F5" s="131" t="s">
        <v>152</v>
      </c>
      <c r="H5" s="476" t="str">
        <f>B5</f>
        <v>abr</v>
      </c>
      <c r="I5" s="481"/>
      <c r="J5" s="487" t="str">
        <f>B5</f>
        <v>abr</v>
      </c>
      <c r="K5" s="477"/>
      <c r="L5" s="131" t="str">
        <f>F5</f>
        <v>2026 /2025</v>
      </c>
      <c r="N5" s="476" t="str">
        <f>B5</f>
        <v>abr</v>
      </c>
      <c r="O5" s="477"/>
      <c r="P5" s="131" t="str">
        <f>L5</f>
        <v>2026 /2025</v>
      </c>
    </row>
    <row r="6" spans="1:17" ht="19.5" customHeight="1" thickBot="1">
      <c r="A6" s="494"/>
      <c r="B6" s="99">
        <v>2025</v>
      </c>
      <c r="C6" s="134">
        <v>2026</v>
      </c>
      <c r="D6" s="99">
        <f>B6</f>
        <v>2025</v>
      </c>
      <c r="E6" s="134">
        <f>C6</f>
        <v>2026</v>
      </c>
      <c r="F6" s="132" t="s">
        <v>1</v>
      </c>
      <c r="H6" s="25">
        <f>B6</f>
        <v>2025</v>
      </c>
      <c r="I6" s="134">
        <f>C6</f>
        <v>2026</v>
      </c>
      <c r="J6" s="99">
        <f>B6</f>
        <v>2025</v>
      </c>
      <c r="K6" s="134">
        <f>C6</f>
        <v>2026</v>
      </c>
      <c r="L6" s="265">
        <v>1000</v>
      </c>
      <c r="N6" s="25">
        <f>B6</f>
        <v>2025</v>
      </c>
      <c r="O6" s="134">
        <f>C6</f>
        <v>2026</v>
      </c>
      <c r="P6" s="132"/>
    </row>
    <row r="7" spans="1:17" ht="20.100000000000001" customHeight="1">
      <c r="A7" s="8" t="s">
        <v>182</v>
      </c>
      <c r="B7" s="19">
        <v>28257.069999999996</v>
      </c>
      <c r="C7" s="147">
        <v>28751.32</v>
      </c>
      <c r="D7" s="214">
        <f>B7/$B$33</f>
        <v>9.9326904325126392E-2</v>
      </c>
      <c r="E7" s="246">
        <f>C7/$C$33</f>
        <v>0.10034272009470521</v>
      </c>
      <c r="F7" s="52">
        <f>(C7-B7)/B7</f>
        <v>1.7491197778113716E-2</v>
      </c>
      <c r="H7" s="19">
        <v>8491.3329999999969</v>
      </c>
      <c r="I7" s="147">
        <v>9713.0939999999973</v>
      </c>
      <c r="J7" s="214">
        <f t="shared" ref="J7:J32" si="0">H7/$H$33</f>
        <v>0.11065087082638365</v>
      </c>
      <c r="K7" s="246">
        <f>I7/$I$33</f>
        <v>0.12370453295864796</v>
      </c>
      <c r="L7" s="52">
        <f>(I7-H7)/H7</f>
        <v>0.14388329841733929</v>
      </c>
      <c r="N7" s="40">
        <f t="shared" ref="N7:O33" si="1">(H7/B7)*10</f>
        <v>3.0050295377404659</v>
      </c>
      <c r="O7" s="149">
        <f t="shared" si="1"/>
        <v>3.3783123696581576</v>
      </c>
      <c r="P7" s="52">
        <f>(O7-N7)/N7</f>
        <v>0.12421935532732553</v>
      </c>
      <c r="Q7" s="2"/>
    </row>
    <row r="8" spans="1:17" ht="20.100000000000001" customHeight="1">
      <c r="A8" s="8" t="s">
        <v>184</v>
      </c>
      <c r="B8" s="19">
        <v>22340.49</v>
      </c>
      <c r="C8" s="140">
        <v>26536.46999999999</v>
      </c>
      <c r="D8" s="214">
        <f t="shared" ref="D8:D32" si="2">B8/$B$33</f>
        <v>7.8529433971973858E-2</v>
      </c>
      <c r="E8" s="215">
        <f t="shared" ref="E8:E32" si="3">C8/$C$33</f>
        <v>9.2612846349716851E-2</v>
      </c>
      <c r="F8" s="52">
        <f t="shared" ref="F8:F33" si="4">(C8-B8)/B8</f>
        <v>0.18781951514939862</v>
      </c>
      <c r="H8" s="19">
        <v>6848.5010000000002</v>
      </c>
      <c r="I8" s="140">
        <v>8007.5450000000001</v>
      </c>
      <c r="J8" s="214">
        <f t="shared" si="0"/>
        <v>8.9243066960789263E-2</v>
      </c>
      <c r="K8" s="215">
        <f t="shared" ref="K8:K32" si="5">I8/$I$33</f>
        <v>0.1019829123830529</v>
      </c>
      <c r="L8" s="52">
        <f t="shared" ref="L8:L33" si="6">(I8-H8)/H8</f>
        <v>0.16924053891501217</v>
      </c>
      <c r="N8" s="40">
        <f t="shared" si="1"/>
        <v>3.0655106490502222</v>
      </c>
      <c r="O8" s="143">
        <f t="shared" si="1"/>
        <v>3.0175622454682189</v>
      </c>
      <c r="P8" s="52">
        <f t="shared" ref="P8:P33" si="7">(O8-N8)/N8</f>
        <v>-1.5641245153351191E-2</v>
      </c>
      <c r="Q8" s="2"/>
    </row>
    <row r="9" spans="1:17" ht="20.100000000000001" customHeight="1">
      <c r="A9" s="8" t="s">
        <v>183</v>
      </c>
      <c r="B9" s="19">
        <v>17280.870000000003</v>
      </c>
      <c r="C9" s="140">
        <v>19480.649999999994</v>
      </c>
      <c r="D9" s="214">
        <f t="shared" si="2"/>
        <v>6.0744278198162346E-2</v>
      </c>
      <c r="E9" s="215">
        <f t="shared" si="3"/>
        <v>6.7987884041947236E-2</v>
      </c>
      <c r="F9" s="52">
        <f t="shared" si="4"/>
        <v>0.12729567434972841</v>
      </c>
      <c r="H9" s="19">
        <v>6758.6759999999995</v>
      </c>
      <c r="I9" s="140">
        <v>7542.4360000000006</v>
      </c>
      <c r="J9" s="214">
        <f t="shared" si="0"/>
        <v>8.8072554101149919E-2</v>
      </c>
      <c r="K9" s="215">
        <f t="shared" si="5"/>
        <v>9.6059352740794357E-2</v>
      </c>
      <c r="L9" s="52">
        <f t="shared" si="6"/>
        <v>0.11596354078816638</v>
      </c>
      <c r="N9" s="40">
        <f t="shared" si="1"/>
        <v>3.9110739216254728</v>
      </c>
      <c r="O9" s="143">
        <f t="shared" si="1"/>
        <v>3.8717578725555883</v>
      </c>
      <c r="P9" s="52">
        <f t="shared" si="7"/>
        <v>-1.0052494495819821E-2</v>
      </c>
      <c r="Q9" s="2"/>
    </row>
    <row r="10" spans="1:17" ht="20.100000000000001" customHeight="1">
      <c r="A10" s="8" t="s">
        <v>186</v>
      </c>
      <c r="B10" s="19">
        <v>20563.739999999998</v>
      </c>
      <c r="C10" s="140">
        <v>40866.73000000001</v>
      </c>
      <c r="D10" s="214">
        <f t="shared" si="2"/>
        <v>7.2283950018412188E-2</v>
      </c>
      <c r="E10" s="215">
        <f t="shared" si="3"/>
        <v>0.14262575942864167</v>
      </c>
      <c r="F10" s="52">
        <f t="shared" si="4"/>
        <v>0.98731991359548477</v>
      </c>
      <c r="H10" s="19">
        <v>3664.5149999999999</v>
      </c>
      <c r="I10" s="140">
        <v>5748.827000000003</v>
      </c>
      <c r="J10" s="214">
        <f t="shared" si="0"/>
        <v>4.7752428965669516E-2</v>
      </c>
      <c r="K10" s="215">
        <f t="shared" si="5"/>
        <v>7.3216212989915042E-2</v>
      </c>
      <c r="L10" s="52">
        <f t="shared" si="6"/>
        <v>0.56878249918474977</v>
      </c>
      <c r="N10" s="40">
        <f t="shared" si="1"/>
        <v>1.7820274911081353</v>
      </c>
      <c r="O10" s="143">
        <f t="shared" si="1"/>
        <v>1.4067254708169705</v>
      </c>
      <c r="P10" s="52">
        <f t="shared" si="7"/>
        <v>-0.21060394531724486</v>
      </c>
      <c r="Q10" s="2"/>
    </row>
    <row r="11" spans="1:17" ht="20.100000000000001" customHeight="1">
      <c r="A11" s="8" t="s">
        <v>185</v>
      </c>
      <c r="B11" s="19">
        <v>18254.719999999998</v>
      </c>
      <c r="C11" s="140">
        <v>18369</v>
      </c>
      <c r="D11" s="214">
        <f t="shared" si="2"/>
        <v>6.416747479204217E-2</v>
      </c>
      <c r="E11" s="215">
        <f t="shared" si="3"/>
        <v>6.4108201829329581E-2</v>
      </c>
      <c r="F11" s="52">
        <f t="shared" si="4"/>
        <v>6.2602987063073269E-3</v>
      </c>
      <c r="H11" s="19">
        <v>6505.7680000000009</v>
      </c>
      <c r="I11" s="140">
        <v>5568.6770000000006</v>
      </c>
      <c r="J11" s="214">
        <f t="shared" si="0"/>
        <v>8.4776900705038974E-2</v>
      </c>
      <c r="K11" s="215">
        <f t="shared" si="5"/>
        <v>7.0921849153582281E-2</v>
      </c>
      <c r="L11" s="52">
        <f t="shared" si="6"/>
        <v>-0.14404002724966525</v>
      </c>
      <c r="N11" s="40">
        <f t="shared" si="1"/>
        <v>3.563882656102094</v>
      </c>
      <c r="O11" s="143">
        <f t="shared" si="1"/>
        <v>3.0315624149382114</v>
      </c>
      <c r="P11" s="52">
        <f t="shared" si="7"/>
        <v>-0.14936525484430352</v>
      </c>
      <c r="Q11" s="2"/>
    </row>
    <row r="12" spans="1:17" ht="20.100000000000001" customHeight="1">
      <c r="A12" s="8" t="s">
        <v>187</v>
      </c>
      <c r="B12" s="19">
        <v>18409.72</v>
      </c>
      <c r="C12" s="140">
        <v>19813.27</v>
      </c>
      <c r="D12" s="214">
        <f t="shared" si="2"/>
        <v>6.4712317911671882E-2</v>
      </c>
      <c r="E12" s="215">
        <f t="shared" si="3"/>
        <v>6.914873493706794E-2</v>
      </c>
      <c r="F12" s="52">
        <f t="shared" si="4"/>
        <v>7.623961689802991E-2</v>
      </c>
      <c r="H12" s="19">
        <v>4030.4070000000006</v>
      </c>
      <c r="I12" s="140">
        <v>4156.6480000000001</v>
      </c>
      <c r="J12" s="214">
        <f t="shared" si="0"/>
        <v>5.252038099727719E-2</v>
      </c>
      <c r="K12" s="215">
        <f t="shared" si="5"/>
        <v>5.2938456017567449E-2</v>
      </c>
      <c r="L12" s="52">
        <f t="shared" si="6"/>
        <v>3.1322146870030626E-2</v>
      </c>
      <c r="N12" s="40">
        <f t="shared" si="1"/>
        <v>2.1892820749039097</v>
      </c>
      <c r="O12" s="143">
        <f t="shared" si="1"/>
        <v>2.0979111474279613</v>
      </c>
      <c r="P12" s="52">
        <f t="shared" si="7"/>
        <v>-4.1735566432187052E-2</v>
      </c>
      <c r="Q12" s="2"/>
    </row>
    <row r="13" spans="1:17" ht="20.100000000000001" customHeight="1">
      <c r="A13" s="8" t="s">
        <v>188</v>
      </c>
      <c r="B13" s="19">
        <v>11291.17</v>
      </c>
      <c r="C13" s="140">
        <v>11192.019999999997</v>
      </c>
      <c r="D13" s="214">
        <f t="shared" si="2"/>
        <v>3.9689782497220605E-2</v>
      </c>
      <c r="E13" s="215">
        <f t="shared" si="3"/>
        <v>3.9060388537094724E-2</v>
      </c>
      <c r="F13" s="52">
        <f t="shared" si="4"/>
        <v>-8.7811980512208457E-3</v>
      </c>
      <c r="H13" s="19">
        <v>3747.7129999999988</v>
      </c>
      <c r="I13" s="140">
        <v>3855.4219999999991</v>
      </c>
      <c r="J13" s="214">
        <f t="shared" si="0"/>
        <v>4.8836585145978703E-2</v>
      </c>
      <c r="K13" s="215">
        <f t="shared" si="5"/>
        <v>4.9102086098260396E-2</v>
      </c>
      <c r="L13" s="52">
        <f t="shared" si="6"/>
        <v>2.8739927523799266E-2</v>
      </c>
      <c r="N13" s="40">
        <f t="shared" si="1"/>
        <v>3.3191538166549606</v>
      </c>
      <c r="O13" s="143">
        <f t="shared" si="1"/>
        <v>3.4447954882139245</v>
      </c>
      <c r="P13" s="52">
        <f t="shared" si="7"/>
        <v>3.7853524873874458E-2</v>
      </c>
      <c r="Q13" s="2"/>
    </row>
    <row r="14" spans="1:17" ht="20.100000000000001" customHeight="1">
      <c r="A14" s="8" t="s">
        <v>191</v>
      </c>
      <c r="B14" s="19">
        <v>11770.74</v>
      </c>
      <c r="C14" s="140">
        <v>8694.7199999999993</v>
      </c>
      <c r="D14" s="214">
        <f t="shared" si="2"/>
        <v>4.1375527109354875E-2</v>
      </c>
      <c r="E14" s="215">
        <f t="shared" si="3"/>
        <v>3.0344758267162524E-2</v>
      </c>
      <c r="F14" s="52">
        <f t="shared" si="4"/>
        <v>-0.26132766504060073</v>
      </c>
      <c r="H14" s="19">
        <v>4188.0800000000008</v>
      </c>
      <c r="I14" s="140">
        <v>3084.7460000000001</v>
      </c>
      <c r="J14" s="214">
        <f t="shared" si="0"/>
        <v>5.4575023625920822E-2</v>
      </c>
      <c r="K14" s="215">
        <f t="shared" si="5"/>
        <v>3.9286870200788498E-2</v>
      </c>
      <c r="L14" s="52">
        <f t="shared" si="6"/>
        <v>-0.26344625699604607</v>
      </c>
      <c r="N14" s="40">
        <f t="shared" si="1"/>
        <v>3.5580430797044205</v>
      </c>
      <c r="O14" s="143">
        <f t="shared" si="1"/>
        <v>3.5478382282580694</v>
      </c>
      <c r="P14" s="52">
        <f t="shared" si="7"/>
        <v>-2.8681078946348327E-3</v>
      </c>
      <c r="Q14" s="2"/>
    </row>
    <row r="15" spans="1:17" ht="20.100000000000001" customHeight="1">
      <c r="A15" s="8" t="s">
        <v>189</v>
      </c>
      <c r="B15" s="19">
        <v>11548.59</v>
      </c>
      <c r="C15" s="140">
        <v>8734.2899999999991</v>
      </c>
      <c r="D15" s="214">
        <f t="shared" si="2"/>
        <v>4.0594643889833998E-2</v>
      </c>
      <c r="E15" s="215">
        <f t="shared" si="3"/>
        <v>3.0482858411230603E-2</v>
      </c>
      <c r="F15" s="52">
        <f t="shared" si="4"/>
        <v>-0.24369208708595605</v>
      </c>
      <c r="H15" s="19">
        <v>3894.2630000000004</v>
      </c>
      <c r="I15" s="140">
        <v>3009.3739999999998</v>
      </c>
      <c r="J15" s="214">
        <f t="shared" si="0"/>
        <v>5.074628355488655E-2</v>
      </c>
      <c r="K15" s="215">
        <f t="shared" si="5"/>
        <v>3.8326943522619908E-2</v>
      </c>
      <c r="L15" s="52">
        <f t="shared" si="6"/>
        <v>-0.22722887488595417</v>
      </c>
      <c r="N15" s="40">
        <f t="shared" si="1"/>
        <v>3.3720679321025337</v>
      </c>
      <c r="O15" s="143">
        <f t="shared" si="1"/>
        <v>3.4454706679077525</v>
      </c>
      <c r="P15" s="52">
        <f t="shared" si="7"/>
        <v>2.176786983038359E-2</v>
      </c>
      <c r="Q15" s="2"/>
    </row>
    <row r="16" spans="1:17" ht="20.100000000000001" customHeight="1">
      <c r="A16" s="8" t="s">
        <v>190</v>
      </c>
      <c r="B16" s="19">
        <v>14655.310000000001</v>
      </c>
      <c r="C16" s="140">
        <v>12896.79</v>
      </c>
      <c r="D16" s="214">
        <f t="shared" si="2"/>
        <v>5.151512786800147E-2</v>
      </c>
      <c r="E16" s="215">
        <f t="shared" si="3"/>
        <v>4.5010072201561301E-2</v>
      </c>
      <c r="F16" s="52">
        <f t="shared" si="4"/>
        <v>-0.1199920028986081</v>
      </c>
      <c r="H16" s="19">
        <v>3433.2779999999993</v>
      </c>
      <c r="I16" s="140">
        <v>3009.2489999999998</v>
      </c>
      <c r="J16" s="214">
        <f t="shared" si="0"/>
        <v>4.4739171163004077E-2</v>
      </c>
      <c r="K16" s="215">
        <f t="shared" si="5"/>
        <v>3.8325351541051544E-2</v>
      </c>
      <c r="L16" s="52">
        <f t="shared" si="6"/>
        <v>-0.12350558271133291</v>
      </c>
      <c r="N16" s="40">
        <f t="shared" si="1"/>
        <v>2.3426853474952076</v>
      </c>
      <c r="O16" s="143">
        <f t="shared" si="1"/>
        <v>2.3333317825598461</v>
      </c>
      <c r="P16" s="52">
        <f t="shared" si="7"/>
        <v>-3.9926680488108881E-3</v>
      </c>
      <c r="Q16" s="2"/>
    </row>
    <row r="17" spans="1:17" ht="20.100000000000001" customHeight="1">
      <c r="A17" s="8" t="s">
        <v>192</v>
      </c>
      <c r="B17" s="19">
        <v>6775.300000000002</v>
      </c>
      <c r="C17" s="140">
        <v>7257.3300000000008</v>
      </c>
      <c r="D17" s="214">
        <f t="shared" si="2"/>
        <v>2.381597153823907E-2</v>
      </c>
      <c r="E17" s="215">
        <f t="shared" si="3"/>
        <v>2.5328236506181528E-2</v>
      </c>
      <c r="F17" s="52">
        <f t="shared" si="4"/>
        <v>7.1145189142915982E-2</v>
      </c>
      <c r="H17" s="19">
        <v>2713.9259999999995</v>
      </c>
      <c r="I17" s="140">
        <v>2446.5020000000004</v>
      </c>
      <c r="J17" s="214">
        <f t="shared" si="0"/>
        <v>3.5365268946390881E-2</v>
      </c>
      <c r="K17" s="215">
        <f t="shared" si="5"/>
        <v>3.1158288727814048E-2</v>
      </c>
      <c r="L17" s="52">
        <f t="shared" si="6"/>
        <v>-9.8537690416024282E-2</v>
      </c>
      <c r="N17" s="40">
        <f t="shared" si="1"/>
        <v>4.0056174634333512</v>
      </c>
      <c r="O17" s="143">
        <f t="shared" si="1"/>
        <v>3.3710772419057697</v>
      </c>
      <c r="P17" s="52">
        <f t="shared" si="7"/>
        <v>-0.15841258615436918</v>
      </c>
      <c r="Q17" s="2"/>
    </row>
    <row r="18" spans="1:17" ht="20.100000000000001" customHeight="1">
      <c r="A18" s="8" t="s">
        <v>194</v>
      </c>
      <c r="B18" s="19">
        <v>7923.92</v>
      </c>
      <c r="C18" s="140">
        <v>8883.77</v>
      </c>
      <c r="D18" s="214">
        <f t="shared" si="2"/>
        <v>2.7853505112878141E-2</v>
      </c>
      <c r="E18" s="215">
        <f t="shared" si="3"/>
        <v>3.1004546799790041E-2</v>
      </c>
      <c r="F18" s="52">
        <f t="shared" si="4"/>
        <v>0.12113322698866222</v>
      </c>
      <c r="H18" s="19">
        <v>1941.461</v>
      </c>
      <c r="I18" s="140">
        <v>2400.6450000000009</v>
      </c>
      <c r="J18" s="214">
        <f t="shared" si="0"/>
        <v>2.529924928458956E-2</v>
      </c>
      <c r="K18" s="215">
        <f t="shared" si="5"/>
        <v>3.0574260737568647E-2</v>
      </c>
      <c r="L18" s="52">
        <f t="shared" si="6"/>
        <v>0.23651466601698456</v>
      </c>
      <c r="N18" s="40">
        <f t="shared" si="1"/>
        <v>2.450126957364537</v>
      </c>
      <c r="O18" s="143">
        <f t="shared" si="1"/>
        <v>2.7022818015324583</v>
      </c>
      <c r="P18" s="52">
        <f t="shared" si="7"/>
        <v>0.10291501157113508</v>
      </c>
      <c r="Q18" s="2"/>
    </row>
    <row r="19" spans="1:17" ht="20.100000000000001" customHeight="1">
      <c r="A19" s="8" t="s">
        <v>195</v>
      </c>
      <c r="B19" s="19">
        <v>32109.239999999998</v>
      </c>
      <c r="C19" s="140">
        <v>7392.3599999999988</v>
      </c>
      <c r="D19" s="214">
        <f t="shared" si="2"/>
        <v>0.1128677321970226</v>
      </c>
      <c r="E19" s="215">
        <f t="shared" si="3"/>
        <v>2.5799494086507852E-2</v>
      </c>
      <c r="F19" s="52">
        <f t="shared" si="4"/>
        <v>-0.76977468168041341</v>
      </c>
      <c r="H19" s="19">
        <v>3404.5340000000006</v>
      </c>
      <c r="I19" s="140">
        <v>1889.8490000000004</v>
      </c>
      <c r="J19" s="214">
        <f t="shared" si="0"/>
        <v>4.4364607047919502E-2</v>
      </c>
      <c r="K19" s="215">
        <f t="shared" si="5"/>
        <v>2.4068838199997653E-2</v>
      </c>
      <c r="L19" s="52">
        <f t="shared" si="6"/>
        <v>-0.44490229793563524</v>
      </c>
      <c r="N19" s="40">
        <f t="shared" si="1"/>
        <v>1.0602972851428438</v>
      </c>
      <c r="O19" s="143">
        <f t="shared" si="1"/>
        <v>2.5564894025723865</v>
      </c>
      <c r="P19" s="52">
        <f t="shared" si="7"/>
        <v>1.4111062419894576</v>
      </c>
      <c r="Q19" s="2"/>
    </row>
    <row r="20" spans="1:17" ht="20.100000000000001" customHeight="1">
      <c r="A20" s="8" t="s">
        <v>193</v>
      </c>
      <c r="B20" s="19">
        <v>11411.470000000001</v>
      </c>
      <c r="C20" s="140">
        <v>8098.8</v>
      </c>
      <c r="D20" s="214">
        <f t="shared" si="2"/>
        <v>4.0112651060391268E-2</v>
      </c>
      <c r="E20" s="215">
        <f t="shared" si="3"/>
        <v>2.8264984755586826E-2</v>
      </c>
      <c r="F20" s="52">
        <f t="shared" si="4"/>
        <v>-0.29029301220614001</v>
      </c>
      <c r="H20" s="19">
        <v>2408.1690000000003</v>
      </c>
      <c r="I20" s="140">
        <v>1673.6800000000003</v>
      </c>
      <c r="J20" s="214">
        <f t="shared" si="0"/>
        <v>3.1380938298745512E-2</v>
      </c>
      <c r="K20" s="215">
        <f t="shared" si="5"/>
        <v>2.131574169077639E-2</v>
      </c>
      <c r="L20" s="52">
        <f t="shared" si="6"/>
        <v>-0.30499894318048276</v>
      </c>
      <c r="N20" s="40">
        <f t="shared" si="1"/>
        <v>2.1103056836673977</v>
      </c>
      <c r="O20" s="143">
        <f t="shared" si="1"/>
        <v>2.0665777646071026</v>
      </c>
      <c r="P20" s="52">
        <f t="shared" si="7"/>
        <v>-2.0721130307672975E-2</v>
      </c>
      <c r="Q20" s="2"/>
    </row>
    <row r="21" spans="1:17" ht="20.100000000000001" customHeight="1">
      <c r="A21" s="8" t="s">
        <v>196</v>
      </c>
      <c r="B21" s="19">
        <v>4851.9300000000012</v>
      </c>
      <c r="C21" s="140">
        <v>5382.17</v>
      </c>
      <c r="D21" s="214">
        <f t="shared" si="2"/>
        <v>1.7055101144676735E-2</v>
      </c>
      <c r="E21" s="215">
        <f t="shared" si="3"/>
        <v>1.878388810712411E-2</v>
      </c>
      <c r="F21" s="52">
        <f t="shared" si="4"/>
        <v>0.10928434664143934</v>
      </c>
      <c r="H21" s="19">
        <v>1566.1200000000001</v>
      </c>
      <c r="I21" s="140">
        <v>1533.482</v>
      </c>
      <c r="J21" s="214">
        <f t="shared" si="0"/>
        <v>2.0408166988459413E-2</v>
      </c>
      <c r="K21" s="215">
        <f t="shared" si="5"/>
        <v>1.9530200635399331E-2</v>
      </c>
      <c r="L21" s="52">
        <f t="shared" si="6"/>
        <v>-2.084003780042407E-2</v>
      </c>
      <c r="N21" s="40">
        <f t="shared" si="1"/>
        <v>3.2278289258089043</v>
      </c>
      <c r="O21" s="143">
        <f t="shared" si="1"/>
        <v>2.8491890817272587</v>
      </c>
      <c r="P21" s="52">
        <f t="shared" si="7"/>
        <v>-0.11730480542327913</v>
      </c>
      <c r="Q21" s="2"/>
    </row>
    <row r="22" spans="1:17" ht="20.100000000000001" customHeight="1">
      <c r="A22" s="8" t="s">
        <v>197</v>
      </c>
      <c r="B22" s="19">
        <v>3007.2500000000005</v>
      </c>
      <c r="C22" s="140">
        <v>3357.13</v>
      </c>
      <c r="D22" s="214">
        <f t="shared" si="2"/>
        <v>1.0570835300041242E-2</v>
      </c>
      <c r="E22" s="215">
        <f t="shared" si="3"/>
        <v>1.1716455310974861E-2</v>
      </c>
      <c r="F22" s="52">
        <f t="shared" si="4"/>
        <v>0.11634549837891749</v>
      </c>
      <c r="H22" s="19">
        <v>1036.8720000000001</v>
      </c>
      <c r="I22" s="140">
        <v>1084.3790000000004</v>
      </c>
      <c r="J22" s="214">
        <f t="shared" si="0"/>
        <v>1.351151694739732E-2</v>
      </c>
      <c r="K22" s="215">
        <f t="shared" si="5"/>
        <v>1.3810491049007226E-2</v>
      </c>
      <c r="L22" s="52">
        <f t="shared" si="6"/>
        <v>4.5817612974407916E-2</v>
      </c>
      <c r="N22" s="40">
        <f t="shared" si="1"/>
        <v>3.4479075567378832</v>
      </c>
      <c r="O22" s="143">
        <f t="shared" si="1"/>
        <v>3.2300774768924656</v>
      </c>
      <c r="P22" s="52">
        <f t="shared" si="7"/>
        <v>-6.3177471048994668E-2</v>
      </c>
      <c r="Q22" s="2"/>
    </row>
    <row r="23" spans="1:17" ht="20.100000000000001" customHeight="1">
      <c r="A23" s="8" t="s">
        <v>198</v>
      </c>
      <c r="B23" s="19">
        <v>418.68</v>
      </c>
      <c r="C23" s="140">
        <v>379.52999999999992</v>
      </c>
      <c r="D23" s="214">
        <f t="shared" si="2"/>
        <v>1.47170914404232E-3</v>
      </c>
      <c r="E23" s="215">
        <f t="shared" si="3"/>
        <v>1.3245677957583674E-3</v>
      </c>
      <c r="F23" s="52">
        <f t="shared" si="4"/>
        <v>-9.350816852966487E-2</v>
      </c>
      <c r="H23" s="19">
        <v>1088.0729999999999</v>
      </c>
      <c r="I23" s="140">
        <v>938.80800000000011</v>
      </c>
      <c r="J23" s="214">
        <f t="shared" si="0"/>
        <v>1.4178719050669168E-2</v>
      </c>
      <c r="K23" s="215">
        <f t="shared" si="5"/>
        <v>1.1956520257895415E-2</v>
      </c>
      <c r="L23" s="52">
        <f t="shared" si="6"/>
        <v>-0.13718289122145277</v>
      </c>
      <c r="N23" s="40">
        <f t="shared" si="1"/>
        <v>25.988177128116938</v>
      </c>
      <c r="O23" s="143">
        <f t="shared" si="1"/>
        <v>24.73606829499645</v>
      </c>
      <c r="P23" s="52">
        <f t="shared" si="7"/>
        <v>-4.8179940707184711E-2</v>
      </c>
      <c r="Q23" s="2"/>
    </row>
    <row r="24" spans="1:17" ht="20.100000000000001" customHeight="1">
      <c r="A24" s="8" t="s">
        <v>199</v>
      </c>
      <c r="B24" s="19">
        <v>1433.43</v>
      </c>
      <c r="C24" s="140">
        <v>2257.7299999999996</v>
      </c>
      <c r="D24" s="214">
        <f t="shared" si="2"/>
        <v>5.0386740191663872E-3</v>
      </c>
      <c r="E24" s="215">
        <f t="shared" si="3"/>
        <v>7.8795258596620517E-3</v>
      </c>
      <c r="F24" s="52">
        <f t="shared" si="4"/>
        <v>0.57505424052796406</v>
      </c>
      <c r="H24" s="19">
        <v>482.94100000000003</v>
      </c>
      <c r="I24" s="140">
        <v>839.8900000000001</v>
      </c>
      <c r="J24" s="214">
        <f t="shared" si="0"/>
        <v>6.2932218307496096E-3</v>
      </c>
      <c r="K24" s="215">
        <f t="shared" si="5"/>
        <v>1.0696715195656386E-2</v>
      </c>
      <c r="L24" s="52">
        <f t="shared" si="6"/>
        <v>0.73911513000552875</v>
      </c>
      <c r="N24" s="40">
        <f t="shared" si="1"/>
        <v>3.3691285936529862</v>
      </c>
      <c r="O24" s="143">
        <f t="shared" si="1"/>
        <v>3.7200639580463575</v>
      </c>
      <c r="P24" s="52">
        <f t="shared" si="7"/>
        <v>0.10416205693498588</v>
      </c>
      <c r="Q24" s="2"/>
    </row>
    <row r="25" spans="1:17" ht="20.100000000000001" customHeight="1">
      <c r="A25" s="8" t="s">
        <v>200</v>
      </c>
      <c r="B25" s="19">
        <v>3524.41</v>
      </c>
      <c r="C25" s="140">
        <v>3344.24</v>
      </c>
      <c r="D25" s="214">
        <f t="shared" si="2"/>
        <v>1.2388713156477962E-2</v>
      </c>
      <c r="E25" s="215">
        <f t="shared" si="3"/>
        <v>1.1671468936018135E-2</v>
      </c>
      <c r="F25" s="52">
        <f t="shared" si="4"/>
        <v>-5.1120613095525229E-2</v>
      </c>
      <c r="H25" s="19">
        <v>730.83600000000013</v>
      </c>
      <c r="I25" s="140">
        <v>678.45699999999988</v>
      </c>
      <c r="J25" s="214">
        <f t="shared" si="0"/>
        <v>9.5235506405497196E-3</v>
      </c>
      <c r="K25" s="215">
        <f t="shared" si="5"/>
        <v>8.6407283114448823E-3</v>
      </c>
      <c r="L25" s="52">
        <f t="shared" si="6"/>
        <v>-7.1669977943068258E-2</v>
      </c>
      <c r="N25" s="40">
        <f t="shared" si="1"/>
        <v>2.0736406944708481</v>
      </c>
      <c r="O25" s="143">
        <f t="shared" si="1"/>
        <v>2.0287329856708847</v>
      </c>
      <c r="P25" s="52">
        <f t="shared" si="7"/>
        <v>-2.1656456164129714E-2</v>
      </c>
      <c r="Q25" s="2"/>
    </row>
    <row r="26" spans="1:17" ht="20.100000000000001" customHeight="1">
      <c r="A26" s="8" t="s">
        <v>202</v>
      </c>
      <c r="B26" s="19">
        <v>1464.2400000000002</v>
      </c>
      <c r="C26" s="140">
        <v>1925.4199999999998</v>
      </c>
      <c r="D26" s="214">
        <f t="shared" si="2"/>
        <v>5.1469747708811674E-3</v>
      </c>
      <c r="E26" s="215">
        <f t="shared" si="3"/>
        <v>6.7197568711539956E-3</v>
      </c>
      <c r="F26" s="52">
        <f t="shared" si="4"/>
        <v>0.31496202808282764</v>
      </c>
      <c r="H26" s="19">
        <v>522.226</v>
      </c>
      <c r="I26" s="140">
        <v>674.24799999999993</v>
      </c>
      <c r="J26" s="214">
        <f t="shared" si="0"/>
        <v>6.8051461022879504E-3</v>
      </c>
      <c r="K26" s="215">
        <f t="shared" si="5"/>
        <v>8.5871231080747786E-3</v>
      </c>
      <c r="L26" s="52">
        <f t="shared" si="6"/>
        <v>0.29110385158915858</v>
      </c>
      <c r="N26" s="40">
        <f t="shared" si="1"/>
        <v>3.566532808829153</v>
      </c>
      <c r="O26" s="143">
        <f t="shared" si="1"/>
        <v>3.5018229788825295</v>
      </c>
      <c r="P26" s="52">
        <f t="shared" si="7"/>
        <v>-1.8143623910154626E-2</v>
      </c>
      <c r="Q26" s="2"/>
    </row>
    <row r="27" spans="1:17" ht="20.100000000000001" customHeight="1">
      <c r="A27" s="8" t="s">
        <v>201</v>
      </c>
      <c r="B27" s="19">
        <v>4563.5199999999995</v>
      </c>
      <c r="C27" s="140">
        <v>2817.3900000000003</v>
      </c>
      <c r="D27" s="214">
        <f t="shared" si="2"/>
        <v>1.604130627930641E-2</v>
      </c>
      <c r="E27" s="215">
        <f t="shared" si="3"/>
        <v>9.8327511977753211E-3</v>
      </c>
      <c r="F27" s="52">
        <f t="shared" si="4"/>
        <v>-0.38262788373886808</v>
      </c>
      <c r="H27" s="19">
        <v>1111.8509999999999</v>
      </c>
      <c r="I27" s="140">
        <v>655.63600000000008</v>
      </c>
      <c r="J27" s="214">
        <f t="shared" si="0"/>
        <v>1.4488571038161561E-2</v>
      </c>
      <c r="K27" s="215">
        <f t="shared" si="5"/>
        <v>8.3500834204709787E-3</v>
      </c>
      <c r="L27" s="52">
        <f t="shared" si="6"/>
        <v>-0.41032026773371599</v>
      </c>
      <c r="N27" s="40">
        <f t="shared" si="1"/>
        <v>2.4363890154968098</v>
      </c>
      <c r="O27" s="143">
        <f t="shared" si="1"/>
        <v>2.3271041637827921</v>
      </c>
      <c r="P27" s="52">
        <f t="shared" si="7"/>
        <v>-4.4855255469838491E-2</v>
      </c>
      <c r="Q27" s="2"/>
    </row>
    <row r="28" spans="1:17" ht="20.100000000000001" customHeight="1">
      <c r="A28" s="8" t="s">
        <v>205</v>
      </c>
      <c r="B28" s="19">
        <v>1698.6599999999999</v>
      </c>
      <c r="C28" s="140">
        <v>1833.0800000000004</v>
      </c>
      <c r="D28" s="214">
        <f t="shared" si="2"/>
        <v>5.9709884747753111E-3</v>
      </c>
      <c r="E28" s="215">
        <f t="shared" si="3"/>
        <v>6.3974883014484996E-3</v>
      </c>
      <c r="F28" s="52">
        <f t="shared" si="4"/>
        <v>7.9132963630155845E-2</v>
      </c>
      <c r="H28" s="19">
        <v>529.99099999999999</v>
      </c>
      <c r="I28" s="140">
        <v>591.18299999999999</v>
      </c>
      <c r="J28" s="214">
        <f t="shared" si="0"/>
        <v>6.9063321012314462E-3</v>
      </c>
      <c r="K28" s="215">
        <f t="shared" si="5"/>
        <v>7.5292195162625208E-3</v>
      </c>
      <c r="L28" s="52">
        <f t="shared" si="6"/>
        <v>0.11545856439071608</v>
      </c>
      <c r="N28" s="40">
        <f t="shared" si="1"/>
        <v>3.1200534538989562</v>
      </c>
      <c r="O28" s="143">
        <f t="shared" si="1"/>
        <v>3.2250801928993815</v>
      </c>
      <c r="P28" s="52">
        <f t="shared" si="7"/>
        <v>3.3661839629439465E-2</v>
      </c>
      <c r="Q28" s="2"/>
    </row>
    <row r="29" spans="1:17" ht="20.100000000000001" customHeight="1">
      <c r="A29" s="8" t="s">
        <v>206</v>
      </c>
      <c r="B29" s="19">
        <v>2597.1400000000003</v>
      </c>
      <c r="C29" s="140">
        <v>4312.63</v>
      </c>
      <c r="D29" s="214">
        <f t="shared" si="2"/>
        <v>9.1292507078390931E-3</v>
      </c>
      <c r="E29" s="215">
        <f t="shared" si="3"/>
        <v>1.5051170692755274E-2</v>
      </c>
      <c r="F29" s="52">
        <f t="shared" si="4"/>
        <v>0.66053042962643504</v>
      </c>
      <c r="H29" s="19">
        <v>202.542</v>
      </c>
      <c r="I29" s="140">
        <v>588.17499999999995</v>
      </c>
      <c r="J29" s="214">
        <f t="shared" si="0"/>
        <v>2.639332208372632E-3</v>
      </c>
      <c r="K29" s="215">
        <f t="shared" si="5"/>
        <v>7.4909100718013001E-3</v>
      </c>
      <c r="L29" s="52">
        <f t="shared" si="6"/>
        <v>1.9039655972588398</v>
      </c>
      <c r="N29" s="40">
        <f t="shared" si="1"/>
        <v>0.77986554440653943</v>
      </c>
      <c r="O29" s="143">
        <f t="shared" si="1"/>
        <v>1.363842945024266</v>
      </c>
      <c r="P29" s="52">
        <f t="shared" si="7"/>
        <v>0.74881805563306492</v>
      </c>
      <c r="Q29" s="2"/>
    </row>
    <row r="30" spans="1:17" ht="20.100000000000001" customHeight="1">
      <c r="A30" s="8" t="s">
        <v>218</v>
      </c>
      <c r="B30" s="19">
        <v>1067.96</v>
      </c>
      <c r="C30" s="140">
        <v>2664.8199999999997</v>
      </c>
      <c r="D30" s="214">
        <f t="shared" si="2"/>
        <v>3.7540042454175891E-3</v>
      </c>
      <c r="E30" s="215">
        <f t="shared" si="3"/>
        <v>9.3002786433030657E-3</v>
      </c>
      <c r="F30" s="52">
        <f t="shared" si="4"/>
        <v>1.4952432675381098</v>
      </c>
      <c r="H30" s="19">
        <v>300.41599999999994</v>
      </c>
      <c r="I30" s="140">
        <v>575.19599999999991</v>
      </c>
      <c r="J30" s="214">
        <f t="shared" si="0"/>
        <v>3.9147318813405243E-3</v>
      </c>
      <c r="K30" s="215">
        <f t="shared" si="5"/>
        <v>7.3256114415944582E-3</v>
      </c>
      <c r="L30" s="52">
        <f t="shared" si="6"/>
        <v>0.91466499786962085</v>
      </c>
      <c r="N30" s="40">
        <f t="shared" si="1"/>
        <v>2.8129892505337271</v>
      </c>
      <c r="O30" s="143">
        <f t="shared" si="1"/>
        <v>2.1584797472249533</v>
      </c>
      <c r="P30" s="52">
        <f t="shared" si="7"/>
        <v>-0.23267401508363011</v>
      </c>
      <c r="Q30" s="2"/>
    </row>
    <row r="31" spans="1:17" ht="20.100000000000001" customHeight="1">
      <c r="A31" s="8" t="s">
        <v>203</v>
      </c>
      <c r="B31" s="19">
        <v>4351.7299999999987</v>
      </c>
      <c r="C31" s="140">
        <v>5604.09</v>
      </c>
      <c r="D31" s="214">
        <f t="shared" si="2"/>
        <v>1.5296839670878196E-2</v>
      </c>
      <c r="E31" s="215">
        <f t="shared" si="3"/>
        <v>1.9558393640901933E-2</v>
      </c>
      <c r="F31" s="52">
        <f t="shared" si="4"/>
        <v>0.28778439838868725</v>
      </c>
      <c r="H31" s="19">
        <v>401.02700000000004</v>
      </c>
      <c r="I31" s="140">
        <v>516.55899999999997</v>
      </c>
      <c r="J31" s="214">
        <f t="shared" si="0"/>
        <v>5.2257975013925585E-3</v>
      </c>
      <c r="K31" s="215">
        <f t="shared" si="5"/>
        <v>6.5788192557990526E-3</v>
      </c>
      <c r="L31" s="52">
        <f t="shared" si="6"/>
        <v>0.28809032808264756</v>
      </c>
      <c r="N31" s="40">
        <f t="shared" ref="N31" si="8">(H31/B31)*10</f>
        <v>0.92153465403414314</v>
      </c>
      <c r="O31" s="143">
        <f t="shared" ref="O31" si="9">(I31/C31)*10</f>
        <v>0.92175357640580358</v>
      </c>
      <c r="P31" s="52">
        <f t="shared" ref="P31" si="10">(O31-N31)/N31</f>
        <v>2.3756282056466624E-4</v>
      </c>
      <c r="Q31" s="2"/>
    </row>
    <row r="32" spans="1:17" ht="20.100000000000001" customHeight="1" thickBot="1">
      <c r="A32" s="8" t="s">
        <v>17</v>
      </c>
      <c r="B32" s="19">
        <f>B33-SUM(B7:B31)</f>
        <v>22914.25999999998</v>
      </c>
      <c r="C32" s="140">
        <f>C33-SUM(C7:C31)</f>
        <v>25685.450000000041</v>
      </c>
      <c r="D32" s="214">
        <f t="shared" si="2"/>
        <v>8.0546302596166866E-2</v>
      </c>
      <c r="E32" s="215">
        <f t="shared" si="3"/>
        <v>8.9642768396600583E-2</v>
      </c>
      <c r="F32" s="52">
        <f t="shared" si="4"/>
        <v>0.12093735516661079</v>
      </c>
      <c r="H32" s="19">
        <f>H33-SUM(H7:H31)</f>
        <v>6736.3470000000671</v>
      </c>
      <c r="I32" s="140">
        <f>I33-SUM(I7:I31)</f>
        <v>7735.7899999999645</v>
      </c>
      <c r="J32" s="214">
        <f t="shared" si="0"/>
        <v>8.7781584085644127E-2</v>
      </c>
      <c r="K32" s="215">
        <f t="shared" si="5"/>
        <v>9.8521880774156523E-2</v>
      </c>
      <c r="L32" s="52">
        <f t="shared" si="6"/>
        <v>0.14836572403409259</v>
      </c>
      <c r="N32" s="40">
        <f t="shared" si="1"/>
        <v>2.9398056057669208</v>
      </c>
      <c r="O32" s="143">
        <f t="shared" si="1"/>
        <v>3.0117401096729672</v>
      </c>
      <c r="P32" s="52">
        <f t="shared" si="7"/>
        <v>2.4469136246605835E-2</v>
      </c>
      <c r="Q32" s="2"/>
    </row>
    <row r="33" spans="1:17" ht="26.25" customHeight="1" thickBot="1">
      <c r="A33" s="35" t="s">
        <v>18</v>
      </c>
      <c r="B33" s="36">
        <v>284485.55999999994</v>
      </c>
      <c r="C33" s="148">
        <v>286531.20000000001</v>
      </c>
      <c r="D33" s="251">
        <f>SUM(D7:D32)</f>
        <v>1.0000000000000002</v>
      </c>
      <c r="E33" s="252">
        <f>SUM(E7:E32)</f>
        <v>0.99999999999999989</v>
      </c>
      <c r="F33" s="57">
        <f t="shared" si="4"/>
        <v>7.1906637370278918E-3</v>
      </c>
      <c r="G33" s="56"/>
      <c r="H33" s="36">
        <v>76739.866000000053</v>
      </c>
      <c r="I33" s="148">
        <v>78518.496999999974</v>
      </c>
      <c r="J33" s="251">
        <f>SUM(J7:J32)</f>
        <v>1.0000000000000002</v>
      </c>
      <c r="K33" s="252">
        <f>SUM(K7:K32)</f>
        <v>0.99999999999999978</v>
      </c>
      <c r="L33" s="57">
        <f t="shared" si="6"/>
        <v>2.3177405600368392E-2</v>
      </c>
      <c r="M33" s="56"/>
      <c r="N33" s="37">
        <f t="shared" si="1"/>
        <v>2.6974959994454579</v>
      </c>
      <c r="O33" s="150">
        <f t="shared" si="1"/>
        <v>2.7403122940887403</v>
      </c>
      <c r="P33" s="57">
        <f t="shared" si="7"/>
        <v>1.5872607281747379E-2</v>
      </c>
      <c r="Q33" s="2"/>
    </row>
    <row r="35" spans="1:17" ht="15.75" thickBot="1"/>
    <row r="36" spans="1:17">
      <c r="A36" s="492" t="s">
        <v>2</v>
      </c>
      <c r="B36" s="486" t="s">
        <v>1</v>
      </c>
      <c r="C36" s="479"/>
      <c r="D36" s="486" t="s">
        <v>102</v>
      </c>
      <c r="E36" s="479"/>
      <c r="F36" s="130" t="s">
        <v>0</v>
      </c>
      <c r="H36" s="495" t="s">
        <v>19</v>
      </c>
      <c r="I36" s="496"/>
      <c r="J36" s="486" t="s">
        <v>102</v>
      </c>
      <c r="K36" s="484"/>
      <c r="L36" s="130" t="s">
        <v>0</v>
      </c>
      <c r="N36" s="478" t="s">
        <v>22</v>
      </c>
      <c r="O36" s="479"/>
      <c r="P36" s="130" t="s">
        <v>0</v>
      </c>
    </row>
    <row r="37" spans="1:17">
      <c r="A37" s="493"/>
      <c r="B37" s="487" t="str">
        <f>B5</f>
        <v>abr</v>
      </c>
      <c r="C37" s="481"/>
      <c r="D37" s="487" t="str">
        <f>B37</f>
        <v>abr</v>
      </c>
      <c r="E37" s="481"/>
      <c r="F37" s="131" t="str">
        <f>F5</f>
        <v>2026 /2025</v>
      </c>
      <c r="H37" s="476" t="str">
        <f>B37</f>
        <v>abr</v>
      </c>
      <c r="I37" s="481"/>
      <c r="J37" s="487" t="str">
        <f>B37</f>
        <v>abr</v>
      </c>
      <c r="K37" s="477"/>
      <c r="L37" s="131" t="str">
        <f>F37</f>
        <v>2026 /2025</v>
      </c>
      <c r="N37" s="476" t="str">
        <f>B37</f>
        <v>abr</v>
      </c>
      <c r="O37" s="477"/>
      <c r="P37" s="131" t="str">
        <f>F37</f>
        <v>2026 /2025</v>
      </c>
    </row>
    <row r="38" spans="1:17" ht="19.5" customHeight="1" thickBot="1">
      <c r="A38" s="494"/>
      <c r="B38" s="99">
        <f>B6</f>
        <v>2025</v>
      </c>
      <c r="C38" s="134">
        <f>C6</f>
        <v>2026</v>
      </c>
      <c r="D38" s="99">
        <f>B38</f>
        <v>2025</v>
      </c>
      <c r="E38" s="134">
        <f>C38</f>
        <v>2026</v>
      </c>
      <c r="F38" s="132" t="str">
        <f>F6</f>
        <v>HL</v>
      </c>
      <c r="H38" s="25">
        <f>B38</f>
        <v>2025</v>
      </c>
      <c r="I38" s="134">
        <f>C38</f>
        <v>2026</v>
      </c>
      <c r="J38" s="99">
        <f>B38</f>
        <v>2025</v>
      </c>
      <c r="K38" s="134">
        <f>C38</f>
        <v>2026</v>
      </c>
      <c r="L38" s="265">
        <f>L6</f>
        <v>1000</v>
      </c>
      <c r="N38" s="25">
        <f>B38</f>
        <v>2025</v>
      </c>
      <c r="O38" s="134">
        <f>C38</f>
        <v>2026</v>
      </c>
      <c r="P38" s="132"/>
    </row>
    <row r="39" spans="1:17" ht="20.100000000000001" customHeight="1">
      <c r="A39" s="38" t="s">
        <v>182</v>
      </c>
      <c r="B39" s="19">
        <v>28257.069999999996</v>
      </c>
      <c r="C39" s="147">
        <v>28751.32</v>
      </c>
      <c r="D39" s="247">
        <f>B39/$B$62</f>
        <v>0.19273269207487059</v>
      </c>
      <c r="E39" s="246">
        <f>C39/$C$62</f>
        <v>0.24409454166837877</v>
      </c>
      <c r="F39" s="52">
        <f>(C39-B39)/B39</f>
        <v>1.7491197778113716E-2</v>
      </c>
      <c r="H39" s="39">
        <v>8491.3329999999969</v>
      </c>
      <c r="I39" s="147">
        <v>9713.0939999999973</v>
      </c>
      <c r="J39" s="250">
        <f>H39/$H$62</f>
        <v>0.24020744668196445</v>
      </c>
      <c r="K39" s="246">
        <f>I39/$I$62</f>
        <v>0.28760342060288885</v>
      </c>
      <c r="L39" s="52">
        <f>(I39-H39)/H39</f>
        <v>0.14388329841733929</v>
      </c>
      <c r="N39" s="40">
        <f t="shared" ref="N39:O62" si="11">(H39/B39)*10</f>
        <v>3.0050295377404659</v>
      </c>
      <c r="O39" s="149">
        <f t="shared" si="11"/>
        <v>3.3783123696581576</v>
      </c>
      <c r="P39" s="52">
        <f>(O39-N39)/N39</f>
        <v>0.12421935532732553</v>
      </c>
    </row>
    <row r="40" spans="1:17" ht="20.100000000000001" customHeight="1">
      <c r="A40" s="38" t="s">
        <v>187</v>
      </c>
      <c r="B40" s="19">
        <v>18409.72</v>
      </c>
      <c r="C40" s="140">
        <v>19813.27</v>
      </c>
      <c r="D40" s="247">
        <f t="shared" ref="D40:D61" si="12">B40/$B$62</f>
        <v>0.12556697831532382</v>
      </c>
      <c r="E40" s="215">
        <f t="shared" ref="E40:E61" si="13">C40/$C$62</f>
        <v>0.16821179200126599</v>
      </c>
      <c r="F40" s="52">
        <f t="shared" ref="F40:F62" si="14">(C40-B40)/B40</f>
        <v>7.623961689802991E-2</v>
      </c>
      <c r="H40" s="19">
        <v>4030.4070000000006</v>
      </c>
      <c r="I40" s="140">
        <v>4156.6480000000001</v>
      </c>
      <c r="J40" s="247">
        <f t="shared" ref="J40:J62" si="15">H40/$H$62</f>
        <v>0.11401434551667174</v>
      </c>
      <c r="K40" s="215">
        <f t="shared" ref="K40:K62" si="16">I40/$I$62</f>
        <v>0.12307779406254661</v>
      </c>
      <c r="L40" s="52">
        <f t="shared" ref="L40:L62" si="17">(I40-H40)/H40</f>
        <v>3.1322146870030626E-2</v>
      </c>
      <c r="N40" s="40">
        <f t="shared" si="11"/>
        <v>2.1892820749039097</v>
      </c>
      <c r="O40" s="143">
        <f t="shared" si="11"/>
        <v>2.0979111474279613</v>
      </c>
      <c r="P40" s="52">
        <f t="shared" ref="P40:P62" si="18">(O40-N40)/N40</f>
        <v>-4.1735566432187052E-2</v>
      </c>
    </row>
    <row r="41" spans="1:17" ht="20.100000000000001" customHeight="1">
      <c r="A41" s="38" t="s">
        <v>188</v>
      </c>
      <c r="B41" s="19">
        <v>11291.17</v>
      </c>
      <c r="C41" s="140">
        <v>11192.019999999997</v>
      </c>
      <c r="D41" s="247">
        <f t="shared" si="12"/>
        <v>7.7013561235294986E-2</v>
      </c>
      <c r="E41" s="215">
        <f t="shared" si="13"/>
        <v>9.5018628440131717E-2</v>
      </c>
      <c r="F41" s="52">
        <f t="shared" si="14"/>
        <v>-8.7811980512208457E-3</v>
      </c>
      <c r="H41" s="19">
        <v>3747.7129999999988</v>
      </c>
      <c r="I41" s="140">
        <v>3855.4219999999991</v>
      </c>
      <c r="J41" s="247">
        <f t="shared" si="15"/>
        <v>0.10601734387602101</v>
      </c>
      <c r="K41" s="215">
        <f t="shared" si="16"/>
        <v>0.11415853229337954</v>
      </c>
      <c r="L41" s="52">
        <f t="shared" si="17"/>
        <v>2.8739927523799266E-2</v>
      </c>
      <c r="N41" s="40">
        <f t="shared" si="11"/>
        <v>3.3191538166549606</v>
      </c>
      <c r="O41" s="143">
        <f t="shared" si="11"/>
        <v>3.4447954882139245</v>
      </c>
      <c r="P41" s="52">
        <f t="shared" si="18"/>
        <v>3.7853524873874458E-2</v>
      </c>
    </row>
    <row r="42" spans="1:17" ht="20.100000000000001" customHeight="1">
      <c r="A42" s="38" t="s">
        <v>191</v>
      </c>
      <c r="B42" s="19">
        <v>11770.74</v>
      </c>
      <c r="C42" s="140">
        <v>8694.7199999999993</v>
      </c>
      <c r="D42" s="247">
        <f t="shared" si="12"/>
        <v>8.0284559153279617E-2</v>
      </c>
      <c r="E42" s="215">
        <f t="shared" si="13"/>
        <v>7.3816913217719604E-2</v>
      </c>
      <c r="F42" s="52">
        <f t="shared" si="14"/>
        <v>-0.26132766504060073</v>
      </c>
      <c r="H42" s="19">
        <v>4188.0800000000008</v>
      </c>
      <c r="I42" s="140">
        <v>3084.7460000000001</v>
      </c>
      <c r="J42" s="247">
        <f t="shared" si="15"/>
        <v>0.11847468510536592</v>
      </c>
      <c r="K42" s="215">
        <f t="shared" si="16"/>
        <v>9.1338918504348804E-2</v>
      </c>
      <c r="L42" s="52">
        <f t="shared" si="17"/>
        <v>-0.26344625699604607</v>
      </c>
      <c r="N42" s="40">
        <f t="shared" si="11"/>
        <v>3.5580430797044205</v>
      </c>
      <c r="O42" s="143">
        <f t="shared" si="11"/>
        <v>3.5478382282580694</v>
      </c>
      <c r="P42" s="52">
        <f t="shared" si="18"/>
        <v>-2.8681078946348327E-3</v>
      </c>
    </row>
    <row r="43" spans="1:17" ht="20.100000000000001" customHeight="1">
      <c r="A43" s="38" t="s">
        <v>190</v>
      </c>
      <c r="B43" s="19">
        <v>14655.310000000001</v>
      </c>
      <c r="C43" s="140">
        <v>12896.79</v>
      </c>
      <c r="D43" s="247">
        <f t="shared" si="12"/>
        <v>9.995931458894261E-2</v>
      </c>
      <c r="E43" s="215">
        <f t="shared" si="13"/>
        <v>0.10949187877437734</v>
      </c>
      <c r="F43" s="52">
        <f t="shared" si="14"/>
        <v>-0.1199920028986081</v>
      </c>
      <c r="H43" s="19">
        <v>3433.2779999999993</v>
      </c>
      <c r="I43" s="140">
        <v>3009.2489999999998</v>
      </c>
      <c r="J43" s="247">
        <f t="shared" si="15"/>
        <v>9.7122435562162227E-2</v>
      </c>
      <c r="K43" s="215">
        <f t="shared" si="16"/>
        <v>8.9103462382411097E-2</v>
      </c>
      <c r="L43" s="52">
        <f t="shared" si="17"/>
        <v>-0.12350558271133291</v>
      </c>
      <c r="N43" s="40">
        <f t="shared" si="11"/>
        <v>2.3426853474952076</v>
      </c>
      <c r="O43" s="143">
        <f t="shared" si="11"/>
        <v>2.3333317825598461</v>
      </c>
      <c r="P43" s="52">
        <f t="shared" si="18"/>
        <v>-3.9926680488108881E-3</v>
      </c>
    </row>
    <row r="44" spans="1:17" ht="20.100000000000001" customHeight="1">
      <c r="A44" s="38" t="s">
        <v>194</v>
      </c>
      <c r="B44" s="19">
        <v>7923.92</v>
      </c>
      <c r="C44" s="140">
        <v>8883.77</v>
      </c>
      <c r="D44" s="247">
        <f t="shared" si="12"/>
        <v>5.4046595538246138E-2</v>
      </c>
      <c r="E44" s="215">
        <f t="shared" si="13"/>
        <v>7.542192033052024E-2</v>
      </c>
      <c r="F44" s="52">
        <f t="shared" si="14"/>
        <v>0.12113322698866222</v>
      </c>
      <c r="H44" s="19">
        <v>1941.461</v>
      </c>
      <c r="I44" s="140">
        <v>2400.6450000000009</v>
      </c>
      <c r="J44" s="247">
        <f t="shared" si="15"/>
        <v>5.4921104806820498E-2</v>
      </c>
      <c r="K44" s="215">
        <f t="shared" si="16"/>
        <v>7.1082778942860289E-2</v>
      </c>
      <c r="L44" s="52">
        <f t="shared" si="17"/>
        <v>0.23651466601698456</v>
      </c>
      <c r="N44" s="40">
        <f t="shared" si="11"/>
        <v>2.450126957364537</v>
      </c>
      <c r="O44" s="143">
        <f t="shared" si="11"/>
        <v>2.7022818015324583</v>
      </c>
      <c r="P44" s="52">
        <f t="shared" si="18"/>
        <v>0.10291501157113508</v>
      </c>
    </row>
    <row r="45" spans="1:17" ht="20.100000000000001" customHeight="1">
      <c r="A45" s="38" t="s">
        <v>195</v>
      </c>
      <c r="B45" s="19">
        <v>32109.239999999998</v>
      </c>
      <c r="C45" s="140">
        <v>7392.3599999999988</v>
      </c>
      <c r="D45" s="247">
        <f t="shared" si="12"/>
        <v>0.21900714637710558</v>
      </c>
      <c r="E45" s="215">
        <f t="shared" si="13"/>
        <v>6.2760065487346528E-2</v>
      </c>
      <c r="F45" s="52">
        <f t="shared" si="14"/>
        <v>-0.76977468168041341</v>
      </c>
      <c r="H45" s="19">
        <v>3404.5340000000006</v>
      </c>
      <c r="I45" s="140">
        <v>1889.8490000000004</v>
      </c>
      <c r="J45" s="247">
        <f t="shared" si="15"/>
        <v>9.630930965514313E-2</v>
      </c>
      <c r="K45" s="215">
        <f t="shared" si="16"/>
        <v>5.5958177365826915E-2</v>
      </c>
      <c r="L45" s="52">
        <f t="shared" si="17"/>
        <v>-0.44490229793563524</v>
      </c>
      <c r="N45" s="40">
        <f t="shared" si="11"/>
        <v>1.0602972851428438</v>
      </c>
      <c r="O45" s="143">
        <f t="shared" si="11"/>
        <v>2.5564894025723865</v>
      </c>
      <c r="P45" s="52">
        <f t="shared" si="18"/>
        <v>1.4111062419894576</v>
      </c>
    </row>
    <row r="46" spans="1:17" ht="20.100000000000001" customHeight="1">
      <c r="A46" s="38" t="s">
        <v>196</v>
      </c>
      <c r="B46" s="19">
        <v>4851.9300000000012</v>
      </c>
      <c r="C46" s="140">
        <v>5382.17</v>
      </c>
      <c r="D46" s="247">
        <f t="shared" si="12"/>
        <v>3.3093506533367657E-2</v>
      </c>
      <c r="E46" s="215">
        <f t="shared" si="13"/>
        <v>4.5693843598530369E-2</v>
      </c>
      <c r="F46" s="52">
        <f t="shared" si="14"/>
        <v>0.10928434664143934</v>
      </c>
      <c r="H46" s="19">
        <v>1566.1200000000001</v>
      </c>
      <c r="I46" s="140">
        <v>1533.482</v>
      </c>
      <c r="J46" s="247">
        <f t="shared" si="15"/>
        <v>4.4303254435735628E-2</v>
      </c>
      <c r="K46" s="215">
        <f t="shared" si="16"/>
        <v>4.5406197925497202E-2</v>
      </c>
      <c r="L46" s="52">
        <f t="shared" si="17"/>
        <v>-2.084003780042407E-2</v>
      </c>
      <c r="N46" s="40">
        <f t="shared" si="11"/>
        <v>3.2278289258089043</v>
      </c>
      <c r="O46" s="143">
        <f t="shared" si="11"/>
        <v>2.8491890817272587</v>
      </c>
      <c r="P46" s="52">
        <f t="shared" si="18"/>
        <v>-0.11730480542327913</v>
      </c>
    </row>
    <row r="47" spans="1:17" ht="20.100000000000001" customHeight="1">
      <c r="A47" s="38" t="s">
        <v>200</v>
      </c>
      <c r="B47" s="19">
        <v>3524.41</v>
      </c>
      <c r="C47" s="140">
        <v>3344.24</v>
      </c>
      <c r="D47" s="247">
        <f t="shared" si="12"/>
        <v>2.4038905211177054E-2</v>
      </c>
      <c r="E47" s="215">
        <f t="shared" si="13"/>
        <v>2.8392113128338416E-2</v>
      </c>
      <c r="F47" s="52">
        <f t="shared" si="14"/>
        <v>-5.1120613095525229E-2</v>
      </c>
      <c r="H47" s="19">
        <v>730.83600000000013</v>
      </c>
      <c r="I47" s="140">
        <v>678.45699999999988</v>
      </c>
      <c r="J47" s="247">
        <f t="shared" si="15"/>
        <v>2.0674286299131157E-2</v>
      </c>
      <c r="K47" s="215">
        <f t="shared" si="16"/>
        <v>2.0089021472660944E-2</v>
      </c>
      <c r="L47" s="52">
        <f t="shared" si="17"/>
        <v>-7.1669977943068258E-2</v>
      </c>
      <c r="N47" s="40">
        <f t="shared" si="11"/>
        <v>2.0736406944708481</v>
      </c>
      <c r="O47" s="143">
        <f t="shared" si="11"/>
        <v>2.0287329856708847</v>
      </c>
      <c r="P47" s="52">
        <f t="shared" si="18"/>
        <v>-2.1656456164129714E-2</v>
      </c>
    </row>
    <row r="48" spans="1:17" ht="20.100000000000001" customHeight="1">
      <c r="A48" s="38" t="s">
        <v>202</v>
      </c>
      <c r="B48" s="19">
        <v>1464.2400000000002</v>
      </c>
      <c r="C48" s="140">
        <v>1925.4199999999998</v>
      </c>
      <c r="D48" s="247">
        <f t="shared" si="12"/>
        <v>9.9871259491415287E-3</v>
      </c>
      <c r="E48" s="215">
        <f t="shared" si="13"/>
        <v>1.6346536869233475E-2</v>
      </c>
      <c r="F48" s="52">
        <f t="shared" si="14"/>
        <v>0.31496202808282764</v>
      </c>
      <c r="H48" s="19">
        <v>522.226</v>
      </c>
      <c r="I48" s="140">
        <v>674.24799999999993</v>
      </c>
      <c r="J48" s="247">
        <f t="shared" si="15"/>
        <v>1.4773013147751431E-2</v>
      </c>
      <c r="K48" s="215">
        <f t="shared" si="16"/>
        <v>1.9964393542846043E-2</v>
      </c>
      <c r="L48" s="52">
        <f t="shared" si="17"/>
        <v>0.29110385158915858</v>
      </c>
      <c r="N48" s="40">
        <f t="shared" si="11"/>
        <v>3.566532808829153</v>
      </c>
      <c r="O48" s="143">
        <f t="shared" si="11"/>
        <v>3.5018229788825295</v>
      </c>
      <c r="P48" s="52">
        <f t="shared" si="18"/>
        <v>-1.8143623910154626E-2</v>
      </c>
    </row>
    <row r="49" spans="1:16" ht="20.100000000000001" customHeight="1">
      <c r="A49" s="38" t="s">
        <v>201</v>
      </c>
      <c r="B49" s="19">
        <v>4563.5199999999995</v>
      </c>
      <c r="C49" s="140">
        <v>2817.3900000000003</v>
      </c>
      <c r="D49" s="247">
        <f t="shared" si="12"/>
        <v>3.1126351562193587E-2</v>
      </c>
      <c r="E49" s="215">
        <f t="shared" si="13"/>
        <v>2.3919232951776604E-2</v>
      </c>
      <c r="F49" s="52">
        <f t="shared" si="14"/>
        <v>-0.38262788373886808</v>
      </c>
      <c r="H49" s="19">
        <v>1111.8509999999999</v>
      </c>
      <c r="I49" s="140">
        <v>655.63600000000008</v>
      </c>
      <c r="J49" s="247">
        <f t="shared" si="15"/>
        <v>3.1452645868533115E-2</v>
      </c>
      <c r="K49" s="215">
        <f t="shared" si="16"/>
        <v>1.9413294699958193E-2</v>
      </c>
      <c r="L49" s="52">
        <f t="shared" si="17"/>
        <v>-0.41032026773371599</v>
      </c>
      <c r="N49" s="40">
        <f t="shared" si="11"/>
        <v>2.4363890154968098</v>
      </c>
      <c r="O49" s="143">
        <f t="shared" si="11"/>
        <v>2.3271041637827921</v>
      </c>
      <c r="P49" s="52">
        <f t="shared" si="18"/>
        <v>-4.4855255469838491E-2</v>
      </c>
    </row>
    <row r="50" spans="1:16" ht="20.100000000000001" customHeight="1">
      <c r="A50" s="38" t="s">
        <v>205</v>
      </c>
      <c r="B50" s="19">
        <v>1698.6599999999999</v>
      </c>
      <c r="C50" s="140">
        <v>1833.0800000000004</v>
      </c>
      <c r="D50" s="247">
        <f t="shared" si="12"/>
        <v>1.15860319105944E-2</v>
      </c>
      <c r="E50" s="215">
        <f t="shared" si="13"/>
        <v>1.5562583646297694E-2</v>
      </c>
      <c r="F50" s="52">
        <f t="shared" si="14"/>
        <v>7.9132963630155845E-2</v>
      </c>
      <c r="H50" s="19">
        <v>529.99099999999999</v>
      </c>
      <c r="I50" s="140">
        <v>591.18299999999999</v>
      </c>
      <c r="J50" s="247">
        <f t="shared" si="15"/>
        <v>1.4992673691447628E-2</v>
      </c>
      <c r="K50" s="215">
        <f t="shared" si="16"/>
        <v>1.7504849948150165E-2</v>
      </c>
      <c r="L50" s="52">
        <f t="shared" si="17"/>
        <v>0.11545856439071608</v>
      </c>
      <c r="N50" s="40">
        <f t="shared" si="11"/>
        <v>3.1200534538989562</v>
      </c>
      <c r="O50" s="143">
        <f t="shared" si="11"/>
        <v>3.2250801928993815</v>
      </c>
      <c r="P50" s="52">
        <f t="shared" si="18"/>
        <v>3.3661839629439465E-2</v>
      </c>
    </row>
    <row r="51" spans="1:16" ht="20.100000000000001" customHeight="1">
      <c r="A51" s="38" t="s">
        <v>209</v>
      </c>
      <c r="B51" s="19">
        <v>860.38</v>
      </c>
      <c r="C51" s="140">
        <v>818.32999999999993</v>
      </c>
      <c r="D51" s="247">
        <f t="shared" si="12"/>
        <v>5.8683845709189665E-3</v>
      </c>
      <c r="E51" s="215">
        <f t="shared" si="13"/>
        <v>6.9475031505852386E-3</v>
      </c>
      <c r="F51" s="52">
        <f t="shared" si="14"/>
        <v>-4.8873753457774553E-2</v>
      </c>
      <c r="H51" s="19">
        <v>279.33500000000004</v>
      </c>
      <c r="I51" s="140">
        <v>262.26299999999998</v>
      </c>
      <c r="J51" s="247">
        <f t="shared" si="15"/>
        <v>7.9019804215553161E-3</v>
      </c>
      <c r="K51" s="215">
        <f t="shared" si="16"/>
        <v>7.7655725248386822E-3</v>
      </c>
      <c r="L51" s="52">
        <f t="shared" si="17"/>
        <v>-6.1116580449997522E-2</v>
      </c>
      <c r="N51" s="40">
        <f t="shared" si="11"/>
        <v>3.246646830470258</v>
      </c>
      <c r="O51" s="143">
        <f t="shared" si="11"/>
        <v>3.2048562315936113</v>
      </c>
      <c r="P51" s="52">
        <f t="shared" si="18"/>
        <v>-1.2871926347034669E-2</v>
      </c>
    </row>
    <row r="52" spans="1:16" ht="20.100000000000001" customHeight="1">
      <c r="A52" s="38" t="s">
        <v>207</v>
      </c>
      <c r="B52" s="19">
        <v>283.83999999999997</v>
      </c>
      <c r="C52" s="140">
        <v>561.02</v>
      </c>
      <c r="D52" s="247">
        <f t="shared" si="12"/>
        <v>1.9359844215458741E-3</v>
      </c>
      <c r="E52" s="215">
        <f t="shared" si="13"/>
        <v>4.7629785264396152E-3</v>
      </c>
      <c r="F52" s="52">
        <f t="shared" si="14"/>
        <v>0.97653607666290876</v>
      </c>
      <c r="H52" s="19">
        <v>109.38300000000001</v>
      </c>
      <c r="I52" s="140">
        <v>246.28800000000001</v>
      </c>
      <c r="J52" s="247">
        <f t="shared" si="15"/>
        <v>3.0942858018185517E-3</v>
      </c>
      <c r="K52" s="215">
        <f t="shared" si="16"/>
        <v>7.2925549009866799E-3</v>
      </c>
      <c r="L52" s="52">
        <f t="shared" si="17"/>
        <v>1.2516113107155591</v>
      </c>
      <c r="N52" s="40">
        <f t="shared" ref="N52:N53" si="19">(H52/B52)*10</f>
        <v>3.853685174746337</v>
      </c>
      <c r="O52" s="143">
        <f t="shared" ref="O52:O53" si="20">(I52/C52)*10</f>
        <v>4.3900039214288267</v>
      </c>
      <c r="P52" s="52">
        <f t="shared" ref="P52:P53" si="21">(O52-N52)/N52</f>
        <v>0.13917035833571748</v>
      </c>
    </row>
    <row r="53" spans="1:16" ht="20.100000000000001" customHeight="1">
      <c r="A53" s="38" t="s">
        <v>208</v>
      </c>
      <c r="B53" s="19">
        <v>2766.9200000000005</v>
      </c>
      <c r="C53" s="140">
        <v>724.06</v>
      </c>
      <c r="D53" s="247">
        <f t="shared" si="12"/>
        <v>1.8872301351690077E-2</v>
      </c>
      <c r="E53" s="215">
        <f t="shared" si="13"/>
        <v>6.1471645072437133E-3</v>
      </c>
      <c r="F53" s="52">
        <f t="shared" si="14"/>
        <v>-0.73831552773480991</v>
      </c>
      <c r="H53" s="19">
        <v>659.56799999999998</v>
      </c>
      <c r="I53" s="140">
        <v>199.95899999999997</v>
      </c>
      <c r="J53" s="247">
        <f t="shared" si="15"/>
        <v>1.8658218349595992E-2</v>
      </c>
      <c r="K53" s="215">
        <f t="shared" si="16"/>
        <v>5.9207593770155076E-3</v>
      </c>
      <c r="L53" s="52">
        <f t="shared" si="17"/>
        <v>-0.69683338184993826</v>
      </c>
      <c r="N53" s="40">
        <f t="shared" si="19"/>
        <v>2.3837624506671675</v>
      </c>
      <c r="O53" s="143">
        <f t="shared" si="20"/>
        <v>2.7616357760406594</v>
      </c>
      <c r="P53" s="52">
        <f t="shared" si="21"/>
        <v>0.15851970705710741</v>
      </c>
    </row>
    <row r="54" spans="1:16" ht="20.100000000000001" customHeight="1">
      <c r="A54" s="38" t="s">
        <v>212</v>
      </c>
      <c r="B54" s="19">
        <v>481.33000000000004</v>
      </c>
      <c r="C54" s="140">
        <v>553.45000000000005</v>
      </c>
      <c r="D54" s="247">
        <f t="shared" si="12"/>
        <v>3.2830023309705319E-3</v>
      </c>
      <c r="E54" s="215">
        <f t="shared" si="13"/>
        <v>4.6987103230865307E-3</v>
      </c>
      <c r="F54" s="52">
        <f t="shared" si="14"/>
        <v>0.14983483265119565</v>
      </c>
      <c r="H54" s="19">
        <v>141.84300000000002</v>
      </c>
      <c r="I54" s="140">
        <v>164.16900000000001</v>
      </c>
      <c r="J54" s="247">
        <f t="shared" si="15"/>
        <v>4.0125319381197153E-3</v>
      </c>
      <c r="K54" s="215">
        <f t="shared" si="16"/>
        <v>4.8610222403855739E-3</v>
      </c>
      <c r="L54" s="52">
        <f t="shared" si="17"/>
        <v>0.15739937818574051</v>
      </c>
      <c r="N54" s="40">
        <f t="shared" ref="N54" si="22">(H54/B54)*10</f>
        <v>2.9468971391768646</v>
      </c>
      <c r="O54" s="143">
        <f t="shared" ref="O54" si="23">(I54/C54)*10</f>
        <v>2.9662842171831239</v>
      </c>
      <c r="P54" s="52">
        <f t="shared" ref="P54" si="24">(O54-N54)/N54</f>
        <v>6.5788105558630136E-3</v>
      </c>
    </row>
    <row r="55" spans="1:16" ht="20.100000000000001" customHeight="1">
      <c r="A55" s="38" t="s">
        <v>211</v>
      </c>
      <c r="B55" s="19">
        <v>254.54999999999998</v>
      </c>
      <c r="C55" s="140">
        <v>499.32000000000005</v>
      </c>
      <c r="D55" s="247">
        <f t="shared" si="12"/>
        <v>1.7362064349792216E-3</v>
      </c>
      <c r="E55" s="215">
        <f t="shared" si="13"/>
        <v>4.2391544647638751E-3</v>
      </c>
      <c r="F55" s="52">
        <f t="shared" si="14"/>
        <v>0.96157925751325901</v>
      </c>
      <c r="H55" s="19">
        <v>78.814999999999998</v>
      </c>
      <c r="I55" s="140">
        <v>159.643</v>
      </c>
      <c r="J55" s="247">
        <f t="shared" si="15"/>
        <v>2.2295615906523787E-3</v>
      </c>
      <c r="K55" s="215">
        <f t="shared" si="16"/>
        <v>4.7270079827608997E-3</v>
      </c>
      <c r="L55" s="52">
        <f t="shared" si="17"/>
        <v>1.0255408234473133</v>
      </c>
      <c r="N55" s="40">
        <f t="shared" si="11"/>
        <v>3.0962482812806913</v>
      </c>
      <c r="O55" s="143">
        <f t="shared" si="11"/>
        <v>3.1972082031562921</v>
      </c>
      <c r="P55" s="52">
        <f t="shared" si="18"/>
        <v>3.2607178980440493E-2</v>
      </c>
    </row>
    <row r="56" spans="1:16" ht="20.100000000000001" customHeight="1">
      <c r="A56" s="38" t="s">
        <v>213</v>
      </c>
      <c r="B56" s="19">
        <v>935.58999999999992</v>
      </c>
      <c r="C56" s="140">
        <v>643.36</v>
      </c>
      <c r="D56" s="247">
        <f t="shared" si="12"/>
        <v>6.381368605390729E-3</v>
      </c>
      <c r="E56" s="215">
        <f t="shared" si="13"/>
        <v>5.4620331980503216E-3</v>
      </c>
      <c r="F56" s="52">
        <f t="shared" si="14"/>
        <v>-0.31234835772079644</v>
      </c>
      <c r="H56" s="19">
        <v>176.57599999999999</v>
      </c>
      <c r="I56" s="140">
        <v>128.44899999999998</v>
      </c>
      <c r="J56" s="247">
        <f t="shared" si="15"/>
        <v>4.9950779347971118E-3</v>
      </c>
      <c r="K56" s="215">
        <f t="shared" si="16"/>
        <v>3.8033577944391848E-3</v>
      </c>
      <c r="L56" s="52">
        <f t="shared" si="17"/>
        <v>-0.27255685936933677</v>
      </c>
      <c r="N56" s="40">
        <f t="shared" ref="N56" si="25">(H56/B56)*10</f>
        <v>1.8873224382475231</v>
      </c>
      <c r="O56" s="143">
        <f t="shared" ref="O56" si="26">(I56/C56)*10</f>
        <v>1.9965338224322304</v>
      </c>
      <c r="P56" s="52">
        <f t="shared" ref="P56" si="27">(O56-N56)/N56</f>
        <v>5.7865779567648108E-2</v>
      </c>
    </row>
    <row r="57" spans="1:16" ht="20.100000000000001" customHeight="1">
      <c r="A57" s="38" t="s">
        <v>210</v>
      </c>
      <c r="B57" s="19">
        <v>148.48000000000002</v>
      </c>
      <c r="C57" s="140">
        <v>378.09000000000003</v>
      </c>
      <c r="D57" s="247">
        <f t="shared" si="12"/>
        <v>1.0127359319022388E-3</v>
      </c>
      <c r="E57" s="215">
        <f t="shared" si="13"/>
        <v>3.2099293270499347E-3</v>
      </c>
      <c r="F57" s="52">
        <f t="shared" si="14"/>
        <v>1.5464035560344827</v>
      </c>
      <c r="H57" s="19">
        <v>70.460999999999999</v>
      </c>
      <c r="I57" s="140">
        <v>124.21100000000001</v>
      </c>
      <c r="J57" s="247">
        <f t="shared" si="15"/>
        <v>1.9932390945753631E-3</v>
      </c>
      <c r="K57" s="215">
        <f t="shared" si="16"/>
        <v>3.677871178483956E-3</v>
      </c>
      <c r="L57" s="52">
        <f t="shared" si="17"/>
        <v>0.76283334042945761</v>
      </c>
      <c r="N57" s="40">
        <f t="shared" ref="N57" si="28">(H57/B57)*10</f>
        <v>4.7454876077586201</v>
      </c>
      <c r="O57" s="143">
        <f t="shared" ref="O57" si="29">(I57/C57)*10</f>
        <v>3.2852230950302843</v>
      </c>
      <c r="P57" s="52">
        <f t="shared" ref="P57" si="30">(O57-N57)/N57</f>
        <v>-0.30771643157193812</v>
      </c>
    </row>
    <row r="58" spans="1:16" ht="20.100000000000001" customHeight="1">
      <c r="A58" s="38" t="s">
        <v>231</v>
      </c>
      <c r="B58" s="19">
        <v>0.65</v>
      </c>
      <c r="C58" s="140">
        <v>275.33999999999997</v>
      </c>
      <c r="D58" s="247">
        <f t="shared" si="12"/>
        <v>4.4334479777509104E-6</v>
      </c>
      <c r="E58" s="215">
        <f t="shared" si="13"/>
        <v>2.3375967121847417E-3</v>
      </c>
      <c r="F58" s="52">
        <f t="shared" si="14"/>
        <v>422.59999999999997</v>
      </c>
      <c r="H58" s="19">
        <v>0.39700000000000002</v>
      </c>
      <c r="I58" s="140">
        <v>93.034000000000006</v>
      </c>
      <c r="J58" s="247">
        <f t="shared" si="15"/>
        <v>1.1230551944287183E-5</v>
      </c>
      <c r="K58" s="215">
        <f t="shared" si="16"/>
        <v>2.7547243578996735E-3</v>
      </c>
      <c r="L58" s="52">
        <f t="shared" si="17"/>
        <v>233.34256926952139</v>
      </c>
      <c r="N58" s="40">
        <f t="shared" ref="N58" si="31">(H58/B58)*10</f>
        <v>6.1076923076923073</v>
      </c>
      <c r="O58" s="143">
        <f t="shared" ref="O58" si="32">(I58/C58)*10</f>
        <v>3.3788770247693769</v>
      </c>
      <c r="P58" s="52">
        <f t="shared" ref="P58" si="33">(O58-N58)/N58</f>
        <v>-0.44678335866496344</v>
      </c>
    </row>
    <row r="59" spans="1:16" ht="20.100000000000001" customHeight="1">
      <c r="A59" s="38" t="s">
        <v>215</v>
      </c>
      <c r="B59" s="19">
        <v>33</v>
      </c>
      <c r="C59" s="140">
        <v>152.79000000000002</v>
      </c>
      <c r="D59" s="247">
        <f t="shared" si="12"/>
        <v>2.2508274348581543E-4</v>
      </c>
      <c r="E59" s="215">
        <f t="shared" si="13"/>
        <v>1.2971649656958913E-3</v>
      </c>
      <c r="F59" s="52">
        <f t="shared" si="14"/>
        <v>3.6300000000000008</v>
      </c>
      <c r="H59" s="19">
        <v>20.240000000000002</v>
      </c>
      <c r="I59" s="140">
        <v>40.118000000000002</v>
      </c>
      <c r="J59" s="247">
        <f t="shared" si="15"/>
        <v>5.7256012935106453E-4</v>
      </c>
      <c r="K59" s="215">
        <f t="shared" si="16"/>
        <v>1.1878886406068653E-3</v>
      </c>
      <c r="L59" s="52">
        <f t="shared" si="17"/>
        <v>0.98211462450592879</v>
      </c>
      <c r="N59" s="40">
        <f t="shared" ref="N59" si="34">(H59/B59)*10</f>
        <v>6.1333333333333337</v>
      </c>
      <c r="O59" s="143">
        <f t="shared" ref="O59" si="35">(I59/C59)*10</f>
        <v>2.6256953989135412</v>
      </c>
      <c r="P59" s="52">
        <f t="shared" ref="P59" si="36">(O59-N59)/N59</f>
        <v>-0.57189748930757478</v>
      </c>
    </row>
    <row r="60" spans="1:16" ht="20.100000000000001" customHeight="1">
      <c r="A60" s="38" t="s">
        <v>214</v>
      </c>
      <c r="B60" s="19">
        <v>80.97999999999999</v>
      </c>
      <c r="C60" s="140">
        <v>48.96</v>
      </c>
      <c r="D60" s="247">
        <f t="shared" si="12"/>
        <v>5.5233941113579793E-4</v>
      </c>
      <c r="E60" s="215">
        <f t="shared" si="13"/>
        <v>4.1566330728758972E-4</v>
      </c>
      <c r="F60" s="52">
        <f t="shared" si="14"/>
        <v>-0.39540627315386506</v>
      </c>
      <c r="H60" s="19">
        <v>25.543000000000006</v>
      </c>
      <c r="I60" s="140">
        <v>33.993000000000002</v>
      </c>
      <c r="J60" s="247">
        <f t="shared" si="15"/>
        <v>7.2257427786631635E-4</v>
      </c>
      <c r="K60" s="215">
        <f t="shared" si="16"/>
        <v>1.0065282057966293E-3</v>
      </c>
      <c r="L60" s="52">
        <f t="shared" si="17"/>
        <v>0.33081470461574575</v>
      </c>
      <c r="N60" s="40">
        <f t="shared" si="11"/>
        <v>3.1542356137317866</v>
      </c>
      <c r="O60" s="143">
        <f t="shared" si="11"/>
        <v>6.9430147058823533</v>
      </c>
      <c r="P60" s="52">
        <f t="shared" si="18"/>
        <v>1.2011718705021055</v>
      </c>
    </row>
    <row r="61" spans="1:16" ht="20.100000000000001" customHeight="1" thickBot="1">
      <c r="A61" s="8" t="s">
        <v>17</v>
      </c>
      <c r="B61" s="19">
        <f>B62-SUM(B39:B60)</f>
        <v>247.10000000009313</v>
      </c>
      <c r="C61" s="140">
        <f>C62-SUM(C39:C60)</f>
        <v>206.3700000000099</v>
      </c>
      <c r="D61" s="247">
        <f t="shared" si="12"/>
        <v>1.685392300465635E-3</v>
      </c>
      <c r="E61" s="215">
        <f t="shared" si="13"/>
        <v>1.7520514036957517E-3</v>
      </c>
      <c r="F61" s="52">
        <f t="shared" si="14"/>
        <v>-0.16483205180116506</v>
      </c>
      <c r="H61" s="196">
        <f>H62-SUM(H39:H60)</f>
        <v>90.008000000008906</v>
      </c>
      <c r="I61" s="22">
        <f>I62-SUM(I39:I60)</f>
        <v>77.739999999990687</v>
      </c>
      <c r="J61" s="247">
        <f t="shared" si="15"/>
        <v>2.5461952629760726E-3</v>
      </c>
      <c r="K61" s="215">
        <f t="shared" si="16"/>
        <v>2.3018710534116016E-3</v>
      </c>
      <c r="L61" s="52">
        <f t="shared" si="17"/>
        <v>-0.13629899564502049</v>
      </c>
      <c r="N61" s="40">
        <f t="shared" si="11"/>
        <v>3.6425738567371502</v>
      </c>
      <c r="O61" s="143">
        <f t="shared" si="11"/>
        <v>3.7670204002513423</v>
      </c>
      <c r="P61" s="52">
        <f t="shared" si="18"/>
        <v>3.4164453051245922E-2</v>
      </c>
    </row>
    <row r="62" spans="1:16" s="1" customFormat="1" ht="26.25" customHeight="1" thickBot="1">
      <c r="A62" s="12" t="s">
        <v>18</v>
      </c>
      <c r="B62" s="17">
        <v>146612.75000000006</v>
      </c>
      <c r="C62" s="145">
        <v>117787.64000000001</v>
      </c>
      <c r="D62" s="253">
        <f>SUM(D39:D61)</f>
        <v>0.99999999999999978</v>
      </c>
      <c r="E62" s="254">
        <f>SUM(E39:E61)</f>
        <v>0.99999999999999978</v>
      </c>
      <c r="F62" s="57">
        <f t="shared" si="14"/>
        <v>-0.19660711636607342</v>
      </c>
      <c r="H62" s="17">
        <v>35349.999000000003</v>
      </c>
      <c r="I62" s="145">
        <v>33772.525999999991</v>
      </c>
      <c r="J62" s="253">
        <f t="shared" si="15"/>
        <v>1</v>
      </c>
      <c r="K62" s="254">
        <f t="shared" si="16"/>
        <v>1</v>
      </c>
      <c r="L62" s="57">
        <f t="shared" si="17"/>
        <v>-4.4624414275089869E-2</v>
      </c>
      <c r="N62" s="37">
        <f t="shared" si="11"/>
        <v>2.4111135627699491</v>
      </c>
      <c r="O62" s="150">
        <f t="shared" si="11"/>
        <v>2.8672385319885847</v>
      </c>
      <c r="P62" s="57">
        <f t="shared" si="18"/>
        <v>0.18917606215719987</v>
      </c>
    </row>
    <row r="64" spans="1:16" ht="15.75" thickBot="1"/>
    <row r="65" spans="1:16">
      <c r="A65" s="492" t="s">
        <v>15</v>
      </c>
      <c r="B65" s="486" t="s">
        <v>1</v>
      </c>
      <c r="C65" s="479"/>
      <c r="D65" s="486" t="s">
        <v>102</v>
      </c>
      <c r="E65" s="479"/>
      <c r="F65" s="130" t="s">
        <v>0</v>
      </c>
      <c r="H65" s="495" t="s">
        <v>19</v>
      </c>
      <c r="I65" s="496"/>
      <c r="J65" s="486" t="s">
        <v>102</v>
      </c>
      <c r="K65" s="484"/>
      <c r="L65" s="130" t="s">
        <v>0</v>
      </c>
      <c r="N65" s="478" t="s">
        <v>22</v>
      </c>
      <c r="O65" s="479"/>
      <c r="P65" s="130" t="s">
        <v>0</v>
      </c>
    </row>
    <row r="66" spans="1:16">
      <c r="A66" s="493"/>
      <c r="B66" s="487" t="str">
        <f>B37</f>
        <v>abr</v>
      </c>
      <c r="C66" s="481"/>
      <c r="D66" s="487" t="str">
        <f>B66</f>
        <v>abr</v>
      </c>
      <c r="E66" s="481"/>
      <c r="F66" s="131" t="str">
        <f>F5</f>
        <v>2026 /2025</v>
      </c>
      <c r="H66" s="476" t="str">
        <f>B66</f>
        <v>abr</v>
      </c>
      <c r="I66" s="481"/>
      <c r="J66" s="487" t="str">
        <f>B66</f>
        <v>abr</v>
      </c>
      <c r="K66" s="477"/>
      <c r="L66" s="131" t="str">
        <f>F66</f>
        <v>2026 /2025</v>
      </c>
      <c r="N66" s="476" t="str">
        <f>B66</f>
        <v>abr</v>
      </c>
      <c r="O66" s="477"/>
      <c r="P66" s="131" t="str">
        <f>L66</f>
        <v>2026 /2025</v>
      </c>
    </row>
    <row r="67" spans="1:16" ht="19.5" customHeight="1" thickBot="1">
      <c r="A67" s="494"/>
      <c r="B67" s="99">
        <f>B6</f>
        <v>2025</v>
      </c>
      <c r="C67" s="134">
        <f>C6</f>
        <v>2026</v>
      </c>
      <c r="D67" s="99">
        <f>B67</f>
        <v>2025</v>
      </c>
      <c r="E67" s="134">
        <f>C67</f>
        <v>2026</v>
      </c>
      <c r="F67" s="132" t="str">
        <f>F38</f>
        <v>HL</v>
      </c>
      <c r="H67" s="25">
        <f>B67</f>
        <v>2025</v>
      </c>
      <c r="I67" s="134">
        <f>C67</f>
        <v>2026</v>
      </c>
      <c r="J67" s="99">
        <f>B67</f>
        <v>2025</v>
      </c>
      <c r="K67" s="134">
        <f>C67</f>
        <v>2026</v>
      </c>
      <c r="L67" s="260">
        <f>L38</f>
        <v>1000</v>
      </c>
      <c r="N67" s="25">
        <f>B67</f>
        <v>2025</v>
      </c>
      <c r="O67" s="134">
        <f>C67</f>
        <v>2026</v>
      </c>
      <c r="P67" s="132"/>
    </row>
    <row r="68" spans="1:16" ht="20.100000000000001" customHeight="1">
      <c r="A68" s="38" t="s">
        <v>184</v>
      </c>
      <c r="B68" s="39">
        <v>22340.49</v>
      </c>
      <c r="C68" s="147">
        <v>26536.46999999999</v>
      </c>
      <c r="D68" s="247">
        <f>B68/$B$96</f>
        <v>0.16203695275377358</v>
      </c>
      <c r="E68" s="246">
        <f>C68/$C$96</f>
        <v>0.1572591570309409</v>
      </c>
      <c r="F68" s="52">
        <f>(C68-B68)/B68</f>
        <v>0.18781951514939862</v>
      </c>
      <c r="H68" s="19">
        <v>6848.5010000000002</v>
      </c>
      <c r="I68" s="147">
        <v>8007.5450000000001</v>
      </c>
      <c r="J68" s="245">
        <f>H68/$H$96</f>
        <v>0.16546322799249394</v>
      </c>
      <c r="K68" s="246">
        <f>I68/$I$96</f>
        <v>0.17895566508099686</v>
      </c>
      <c r="L68" s="52">
        <f t="shared" ref="L68:L70" si="37">(I68-H68)/H68</f>
        <v>0.16924053891501217</v>
      </c>
      <c r="N68" s="40">
        <f t="shared" ref="N68:O83" si="38">(H68/B68)*10</f>
        <v>3.0655106490502222</v>
      </c>
      <c r="O68" s="143">
        <f t="shared" si="38"/>
        <v>3.0175622454682189</v>
      </c>
      <c r="P68" s="52">
        <f t="shared" ref="P68:P69" si="39">(O68-N68)/N68</f>
        <v>-1.5641245153351191E-2</v>
      </c>
    </row>
    <row r="69" spans="1:16" ht="20.100000000000001" customHeight="1">
      <c r="A69" s="38" t="s">
        <v>183</v>
      </c>
      <c r="B69" s="19">
        <v>17280.870000000003</v>
      </c>
      <c r="C69" s="140">
        <v>19480.649999999994</v>
      </c>
      <c r="D69" s="247">
        <f t="shared" ref="D69:D95" si="40">B69/$B$96</f>
        <v>0.12533921663016806</v>
      </c>
      <c r="E69" s="215">
        <f t="shared" ref="E69:E95" si="41">C69/$C$96</f>
        <v>0.11544529462339186</v>
      </c>
      <c r="F69" s="52">
        <f>(C69-B69)/B69</f>
        <v>0.12729567434972841</v>
      </c>
      <c r="H69" s="19">
        <v>6758.6759999999995</v>
      </c>
      <c r="I69" s="140">
        <v>7542.4360000000006</v>
      </c>
      <c r="J69" s="214">
        <f t="shared" ref="J69:J95" si="42">H69/$H$96</f>
        <v>0.16329301082315634</v>
      </c>
      <c r="K69" s="215">
        <f t="shared" ref="K69:K95" si="43">I69/$I$96</f>
        <v>0.16856123202690135</v>
      </c>
      <c r="L69" s="52">
        <f t="shared" si="37"/>
        <v>0.11596354078816638</v>
      </c>
      <c r="N69" s="40">
        <f t="shared" si="38"/>
        <v>3.9110739216254728</v>
      </c>
      <c r="O69" s="143">
        <f t="shared" si="38"/>
        <v>3.8717578725555883</v>
      </c>
      <c r="P69" s="52">
        <f t="shared" si="39"/>
        <v>-1.0052494495819821E-2</v>
      </c>
    </row>
    <row r="70" spans="1:16" ht="20.100000000000001" customHeight="1">
      <c r="A70" s="38" t="s">
        <v>186</v>
      </c>
      <c r="B70" s="19">
        <v>20563.739999999998</v>
      </c>
      <c r="C70" s="140">
        <v>40866.73000000001</v>
      </c>
      <c r="D70" s="247">
        <f t="shared" si="40"/>
        <v>0.14915007534843164</v>
      </c>
      <c r="E70" s="215">
        <f t="shared" si="41"/>
        <v>0.24218245721495993</v>
      </c>
      <c r="F70" s="52">
        <f>(C70-B70)/B70</f>
        <v>0.98731991359548477</v>
      </c>
      <c r="H70" s="19">
        <v>3664.5149999999999</v>
      </c>
      <c r="I70" s="140">
        <v>5748.827000000003</v>
      </c>
      <c r="J70" s="214">
        <f t="shared" si="42"/>
        <v>8.853652513548789E-2</v>
      </c>
      <c r="K70" s="215">
        <f t="shared" si="43"/>
        <v>0.12847697505547487</v>
      </c>
      <c r="L70" s="52">
        <f t="shared" si="37"/>
        <v>0.56878249918474977</v>
      </c>
      <c r="N70" s="40">
        <f t="shared" ref="N70" si="44">(H70/B70)*10</f>
        <v>1.7820274911081353</v>
      </c>
      <c r="O70" s="143">
        <f t="shared" ref="O70" si="45">(I70/C70)*10</f>
        <v>1.4067254708169705</v>
      </c>
      <c r="P70" s="52">
        <f t="shared" ref="P70" si="46">(O70-N70)/N70</f>
        <v>-0.21060394531724486</v>
      </c>
    </row>
    <row r="71" spans="1:16" ht="20.100000000000001" customHeight="1">
      <c r="A71" s="38" t="s">
        <v>185</v>
      </c>
      <c r="B71" s="19">
        <v>18254.719999999998</v>
      </c>
      <c r="C71" s="140">
        <v>18369</v>
      </c>
      <c r="D71" s="247">
        <f t="shared" si="40"/>
        <v>0.13240261078308332</v>
      </c>
      <c r="E71" s="215">
        <f t="shared" si="41"/>
        <v>0.10885748765760309</v>
      </c>
      <c r="F71" s="52">
        <f t="shared" ref="F71:F96" si="47">(C71-B71)/B71</f>
        <v>6.2602987063073269E-3</v>
      </c>
      <c r="H71" s="19">
        <v>6505.7680000000009</v>
      </c>
      <c r="I71" s="140">
        <v>5568.6770000000006</v>
      </c>
      <c r="J71" s="214">
        <f t="shared" si="42"/>
        <v>0.15718262636601374</v>
      </c>
      <c r="K71" s="215">
        <f t="shared" si="43"/>
        <v>0.12445091425102831</v>
      </c>
      <c r="L71" s="52">
        <f t="shared" ref="L71:L96" si="48">(I71-H71)/H71</f>
        <v>-0.14404002724966525</v>
      </c>
      <c r="N71" s="40">
        <f t="shared" ref="N71" si="49">(H71/B71)*10</f>
        <v>3.563882656102094</v>
      </c>
      <c r="O71" s="143">
        <f t="shared" si="38"/>
        <v>3.0315624149382114</v>
      </c>
      <c r="P71" s="52">
        <f t="shared" ref="P71:P96" si="50">(O71-N71)/N71</f>
        <v>-0.14936525484430352</v>
      </c>
    </row>
    <row r="72" spans="1:16" ht="20.100000000000001" customHeight="1">
      <c r="A72" s="38" t="s">
        <v>189</v>
      </c>
      <c r="B72" s="19">
        <v>11548.59</v>
      </c>
      <c r="C72" s="140">
        <v>8734.2899999999991</v>
      </c>
      <c r="D72" s="247">
        <f t="shared" si="40"/>
        <v>8.3762636012133213E-2</v>
      </c>
      <c r="E72" s="215">
        <f t="shared" si="41"/>
        <v>5.176073089841178E-2</v>
      </c>
      <c r="F72" s="52">
        <f t="shared" si="47"/>
        <v>-0.24369208708595605</v>
      </c>
      <c r="H72" s="19">
        <v>3894.2630000000004</v>
      </c>
      <c r="I72" s="140">
        <v>3009.3739999999998</v>
      </c>
      <c r="J72" s="214">
        <f t="shared" si="42"/>
        <v>9.4087352346408873E-2</v>
      </c>
      <c r="K72" s="215">
        <f t="shared" si="43"/>
        <v>6.7254636177187868E-2</v>
      </c>
      <c r="L72" s="52">
        <f t="shared" si="48"/>
        <v>-0.22722887488595417</v>
      </c>
      <c r="N72" s="40">
        <f t="shared" si="38"/>
        <v>3.3720679321025337</v>
      </c>
      <c r="O72" s="143">
        <f t="shared" si="38"/>
        <v>3.4454706679077525</v>
      </c>
      <c r="P72" s="52">
        <f t="shared" si="50"/>
        <v>2.176786983038359E-2</v>
      </c>
    </row>
    <row r="73" spans="1:16" ht="20.100000000000001" customHeight="1">
      <c r="A73" s="38" t="s">
        <v>192</v>
      </c>
      <c r="B73" s="19">
        <v>6775.300000000002</v>
      </c>
      <c r="C73" s="140">
        <v>7257.3300000000008</v>
      </c>
      <c r="D73" s="247">
        <f t="shared" si="40"/>
        <v>4.914166904990188E-2</v>
      </c>
      <c r="E73" s="215">
        <f t="shared" si="41"/>
        <v>4.3008041314287808E-2</v>
      </c>
      <c r="F73" s="52">
        <f t="shared" si="47"/>
        <v>7.1145189142915982E-2</v>
      </c>
      <c r="H73" s="19">
        <v>2713.9259999999995</v>
      </c>
      <c r="I73" s="140">
        <v>2446.5020000000004</v>
      </c>
      <c r="J73" s="214">
        <f t="shared" si="42"/>
        <v>6.5569816882958334E-2</v>
      </c>
      <c r="K73" s="215">
        <f t="shared" si="43"/>
        <v>5.4675358369136735E-2</v>
      </c>
      <c r="L73" s="52">
        <f t="shared" si="48"/>
        <v>-9.8537690416024282E-2</v>
      </c>
      <c r="N73" s="40">
        <f t="shared" si="38"/>
        <v>4.0056174634333512</v>
      </c>
      <c r="O73" s="143">
        <f t="shared" si="38"/>
        <v>3.3710772419057697</v>
      </c>
      <c r="P73" s="52">
        <f t="shared" si="50"/>
        <v>-0.15841258615436918</v>
      </c>
    </row>
    <row r="74" spans="1:16" ht="20.100000000000001" customHeight="1">
      <c r="A74" s="38" t="s">
        <v>193</v>
      </c>
      <c r="B74" s="19">
        <v>11411.470000000001</v>
      </c>
      <c r="C74" s="140">
        <v>8098.8</v>
      </c>
      <c r="D74" s="247">
        <f t="shared" si="40"/>
        <v>8.2768096189524257E-2</v>
      </c>
      <c r="E74" s="215">
        <f t="shared" si="41"/>
        <v>4.7994720509630134E-2</v>
      </c>
      <c r="F74" s="52">
        <f t="shared" si="47"/>
        <v>-0.29029301220614001</v>
      </c>
      <c r="H74" s="19">
        <v>2408.1690000000003</v>
      </c>
      <c r="I74" s="140">
        <v>1673.6800000000003</v>
      </c>
      <c r="J74" s="214">
        <f t="shared" si="42"/>
        <v>5.8182574010204012E-2</v>
      </c>
      <c r="K74" s="215">
        <f t="shared" si="43"/>
        <v>3.7404038008248826E-2</v>
      </c>
      <c r="L74" s="52">
        <f t="shared" si="48"/>
        <v>-0.30499894318048276</v>
      </c>
      <c r="N74" s="40">
        <f t="shared" si="38"/>
        <v>2.1103056836673977</v>
      </c>
      <c r="O74" s="143">
        <f t="shared" si="38"/>
        <v>2.0665777646071026</v>
      </c>
      <c r="P74" s="52">
        <f t="shared" si="50"/>
        <v>-2.0721130307672975E-2</v>
      </c>
    </row>
    <row r="75" spans="1:16" ht="20.100000000000001" customHeight="1">
      <c r="A75" s="38" t="s">
        <v>197</v>
      </c>
      <c r="B75" s="19">
        <v>3007.2500000000005</v>
      </c>
      <c r="C75" s="140">
        <v>3357.13</v>
      </c>
      <c r="D75" s="247">
        <f t="shared" si="40"/>
        <v>2.1811769847876462E-2</v>
      </c>
      <c r="E75" s="215">
        <f t="shared" si="41"/>
        <v>1.989486295062165E-2</v>
      </c>
      <c r="F75" s="52">
        <f t="shared" si="47"/>
        <v>0.11634549837891749</v>
      </c>
      <c r="H75" s="19">
        <v>1036.8720000000001</v>
      </c>
      <c r="I75" s="140">
        <v>1084.3790000000004</v>
      </c>
      <c r="J75" s="214">
        <f t="shared" si="42"/>
        <v>2.5051348920739472E-2</v>
      </c>
      <c r="K75" s="215">
        <f t="shared" si="43"/>
        <v>2.4234114843546473E-2</v>
      </c>
      <c r="L75" s="52">
        <f t="shared" si="48"/>
        <v>4.5817612974407916E-2</v>
      </c>
      <c r="N75" s="40">
        <f t="shared" si="38"/>
        <v>3.4479075567378832</v>
      </c>
      <c r="O75" s="143">
        <f t="shared" si="38"/>
        <v>3.2300774768924656</v>
      </c>
      <c r="P75" s="52">
        <f t="shared" si="50"/>
        <v>-6.3177471048994668E-2</v>
      </c>
    </row>
    <row r="76" spans="1:16" ht="20.100000000000001" customHeight="1">
      <c r="A76" s="38" t="s">
        <v>198</v>
      </c>
      <c r="B76" s="19">
        <v>418.68</v>
      </c>
      <c r="C76" s="140">
        <v>379.52999999999992</v>
      </c>
      <c r="D76" s="247">
        <f t="shared" si="40"/>
        <v>3.0367118795939533E-3</v>
      </c>
      <c r="E76" s="215">
        <f t="shared" si="41"/>
        <v>2.2491525009902605E-3</v>
      </c>
      <c r="F76" s="52">
        <f t="shared" si="47"/>
        <v>-9.350816852966487E-2</v>
      </c>
      <c r="H76" s="19">
        <v>1088.0729999999999</v>
      </c>
      <c r="I76" s="140">
        <v>938.80800000000011</v>
      </c>
      <c r="J76" s="214">
        <f t="shared" si="42"/>
        <v>2.6288390827639046E-2</v>
      </c>
      <c r="K76" s="215">
        <f t="shared" si="43"/>
        <v>2.0980838699421672E-2</v>
      </c>
      <c r="L76" s="52">
        <f t="shared" si="48"/>
        <v>-0.13718289122145277</v>
      </c>
      <c r="N76" s="40">
        <f t="shared" si="38"/>
        <v>25.988177128116938</v>
      </c>
      <c r="O76" s="143">
        <f t="shared" si="38"/>
        <v>24.73606829499645</v>
      </c>
      <c r="P76" s="52">
        <f t="shared" si="50"/>
        <v>-4.8179940707184711E-2</v>
      </c>
    </row>
    <row r="77" spans="1:16" ht="20.100000000000001" customHeight="1">
      <c r="A77" s="38" t="s">
        <v>199</v>
      </c>
      <c r="B77" s="19">
        <v>1433.43</v>
      </c>
      <c r="C77" s="140">
        <v>2257.7299999999996</v>
      </c>
      <c r="D77" s="247">
        <f t="shared" si="40"/>
        <v>1.0396756256726761E-2</v>
      </c>
      <c r="E77" s="215">
        <f t="shared" si="41"/>
        <v>1.3379651347879589E-2</v>
      </c>
      <c r="F77" s="52">
        <f t="shared" si="47"/>
        <v>0.57505424052796406</v>
      </c>
      <c r="H77" s="19">
        <v>482.94100000000003</v>
      </c>
      <c r="I77" s="140">
        <v>839.8900000000001</v>
      </c>
      <c r="J77" s="214">
        <f t="shared" si="42"/>
        <v>1.1668097411378494E-2</v>
      </c>
      <c r="K77" s="215">
        <f t="shared" si="43"/>
        <v>1.8770181565620731E-2</v>
      </c>
      <c r="L77" s="52">
        <f t="shared" si="48"/>
        <v>0.73911513000552875</v>
      </c>
      <c r="N77" s="40">
        <f t="shared" si="38"/>
        <v>3.3691285936529862</v>
      </c>
      <c r="O77" s="143">
        <f t="shared" si="38"/>
        <v>3.7200639580463575</v>
      </c>
      <c r="P77" s="52">
        <f t="shared" si="50"/>
        <v>0.10416205693498588</v>
      </c>
    </row>
    <row r="78" spans="1:16" ht="20.100000000000001" customHeight="1">
      <c r="A78" s="38" t="s">
        <v>206</v>
      </c>
      <c r="B78" s="19">
        <v>2597.1400000000003</v>
      </c>
      <c r="C78" s="140">
        <v>4312.63</v>
      </c>
      <c r="D78" s="247">
        <f t="shared" si="40"/>
        <v>1.883721670719557E-2</v>
      </c>
      <c r="E78" s="215">
        <f t="shared" si="41"/>
        <v>2.555730126826767E-2</v>
      </c>
      <c r="F78" s="52">
        <f t="shared" si="47"/>
        <v>0.66053042962643504</v>
      </c>
      <c r="H78" s="19">
        <v>202.542</v>
      </c>
      <c r="I78" s="140">
        <v>588.17499999999995</v>
      </c>
      <c r="J78" s="214">
        <f t="shared" si="42"/>
        <v>4.8935165701305596E-3</v>
      </c>
      <c r="K78" s="215">
        <f t="shared" si="43"/>
        <v>1.3144758887900763E-2</v>
      </c>
      <c r="L78" s="52">
        <f t="shared" si="48"/>
        <v>1.9039655972588398</v>
      </c>
      <c r="N78" s="40">
        <f t="shared" si="38"/>
        <v>0.77986554440653943</v>
      </c>
      <c r="O78" s="143">
        <f t="shared" si="38"/>
        <v>1.363842945024266</v>
      </c>
      <c r="P78" s="52">
        <f t="shared" si="50"/>
        <v>0.74881805563306492</v>
      </c>
    </row>
    <row r="79" spans="1:16" ht="20.100000000000001" customHeight="1">
      <c r="A79" s="38" t="s">
        <v>218</v>
      </c>
      <c r="B79" s="19">
        <v>1067.96</v>
      </c>
      <c r="C79" s="140">
        <v>2664.8199999999997</v>
      </c>
      <c r="D79" s="247">
        <f t="shared" si="40"/>
        <v>7.7459797910842615E-3</v>
      </c>
      <c r="E79" s="215">
        <f t="shared" si="41"/>
        <v>1.5792128600344811E-2</v>
      </c>
      <c r="F79" s="52">
        <f t="shared" si="47"/>
        <v>1.4952432675381098</v>
      </c>
      <c r="H79" s="19">
        <v>300.41599999999994</v>
      </c>
      <c r="I79" s="140">
        <v>575.19599999999991</v>
      </c>
      <c r="J79" s="214">
        <f t="shared" si="42"/>
        <v>7.2582016269827588E-3</v>
      </c>
      <c r="K79" s="215">
        <f t="shared" si="43"/>
        <v>1.2854699253257903E-2</v>
      </c>
      <c r="L79" s="52">
        <f t="shared" si="48"/>
        <v>0.91466499786962085</v>
      </c>
      <c r="N79" s="40">
        <f t="shared" si="38"/>
        <v>2.8129892505337271</v>
      </c>
      <c r="O79" s="143">
        <f t="shared" si="38"/>
        <v>2.1584797472249533</v>
      </c>
      <c r="P79" s="52">
        <f t="shared" si="50"/>
        <v>-0.23267401508363011</v>
      </c>
    </row>
    <row r="80" spans="1:16" ht="20.100000000000001" customHeight="1">
      <c r="A80" s="38" t="s">
        <v>203</v>
      </c>
      <c r="B80" s="19">
        <v>4351.7299999999987</v>
      </c>
      <c r="C80" s="140">
        <v>5604.09</v>
      </c>
      <c r="D80" s="247">
        <f t="shared" si="40"/>
        <v>3.1563366264892971E-2</v>
      </c>
      <c r="E80" s="215">
        <f t="shared" si="41"/>
        <v>3.3210689640540962E-2</v>
      </c>
      <c r="F80" s="52">
        <f t="shared" si="47"/>
        <v>0.28778439838868725</v>
      </c>
      <c r="H80" s="19">
        <v>401.02700000000004</v>
      </c>
      <c r="I80" s="140">
        <v>516.55899999999997</v>
      </c>
      <c r="J80" s="214">
        <f t="shared" si="42"/>
        <v>9.6890139801608967E-3</v>
      </c>
      <c r="K80" s="215">
        <f t="shared" si="43"/>
        <v>1.154425724720556E-2</v>
      </c>
      <c r="L80" s="52">
        <f t="shared" si="48"/>
        <v>0.28809032808264756</v>
      </c>
      <c r="N80" s="40">
        <f t="shared" si="38"/>
        <v>0.92153465403414314</v>
      </c>
      <c r="O80" s="143">
        <f t="shared" si="38"/>
        <v>0.92175357640580358</v>
      </c>
      <c r="P80" s="52">
        <f t="shared" si="50"/>
        <v>2.3756282056466624E-4</v>
      </c>
    </row>
    <row r="81" spans="1:16" ht="20.100000000000001" customHeight="1">
      <c r="A81" s="38" t="s">
        <v>220</v>
      </c>
      <c r="B81" s="19">
        <v>961.84000000000015</v>
      </c>
      <c r="C81" s="140">
        <v>1218.2699999999998</v>
      </c>
      <c r="D81" s="247">
        <f t="shared" si="40"/>
        <v>6.9762848816963992E-3</v>
      </c>
      <c r="E81" s="215">
        <f t="shared" si="41"/>
        <v>7.2196533011393161E-3</v>
      </c>
      <c r="F81" s="52">
        <f t="shared" si="47"/>
        <v>0.26660359311319926</v>
      </c>
      <c r="H81" s="19">
        <v>329.49199999999996</v>
      </c>
      <c r="I81" s="140">
        <v>482.81799999999998</v>
      </c>
      <c r="J81" s="214">
        <f t="shared" si="42"/>
        <v>7.9606924081200847E-3</v>
      </c>
      <c r="K81" s="215">
        <f t="shared" si="43"/>
        <v>1.0790200530009727E-2</v>
      </c>
      <c r="L81" s="52">
        <f t="shared" si="48"/>
        <v>0.46534058490039226</v>
      </c>
      <c r="N81" s="40">
        <f t="shared" ref="N81:N82" si="51">(H81/B81)*10</f>
        <v>3.4256425185061956</v>
      </c>
      <c r="O81" s="143">
        <f t="shared" ref="O81:O82" si="52">(I81/C81)*10</f>
        <v>3.9631444589458829</v>
      </c>
      <c r="P81" s="52">
        <f t="shared" ref="P81:P82" si="53">(O81-N81)/N81</f>
        <v>0.15690543818742456</v>
      </c>
    </row>
    <row r="82" spans="1:16" ht="20.100000000000001" customHeight="1">
      <c r="A82" s="38" t="s">
        <v>217</v>
      </c>
      <c r="B82" s="19">
        <v>1588.17</v>
      </c>
      <c r="C82" s="140">
        <v>1275.4299999999998</v>
      </c>
      <c r="D82" s="247">
        <f t="shared" si="40"/>
        <v>1.1519095026785921E-2</v>
      </c>
      <c r="E82" s="215">
        <f t="shared" si="41"/>
        <v>7.5583921543435515E-3</v>
      </c>
      <c r="F82" s="52">
        <f t="shared" si="47"/>
        <v>-0.19691846590730225</v>
      </c>
      <c r="H82" s="19">
        <v>728.005</v>
      </c>
      <c r="I82" s="140">
        <v>414.476</v>
      </c>
      <c r="J82" s="214">
        <f t="shared" si="42"/>
        <v>1.7588966884092672E-2</v>
      </c>
      <c r="K82" s="215">
        <f t="shared" si="43"/>
        <v>9.2628674881141786E-3</v>
      </c>
      <c r="L82" s="52">
        <f t="shared" si="48"/>
        <v>-0.43066874540696837</v>
      </c>
      <c r="N82" s="40">
        <f t="shared" si="51"/>
        <v>4.583923635379084</v>
      </c>
      <c r="O82" s="143">
        <f t="shared" si="52"/>
        <v>3.2496961808958553</v>
      </c>
      <c r="P82" s="52">
        <f t="shared" si="53"/>
        <v>-0.29106668448522049</v>
      </c>
    </row>
    <row r="83" spans="1:16" ht="20.100000000000001" customHeight="1">
      <c r="A83" s="38" t="s">
        <v>204</v>
      </c>
      <c r="B83" s="19">
        <v>1681.97</v>
      </c>
      <c r="C83" s="140">
        <v>3565.5699999999988</v>
      </c>
      <c r="D83" s="247">
        <f t="shared" si="40"/>
        <v>1.2199432215822686E-2</v>
      </c>
      <c r="E83" s="215">
        <f t="shared" si="41"/>
        <v>2.1130110091312521E-2</v>
      </c>
      <c r="F83" s="52">
        <f t="shared" si="47"/>
        <v>1.1198772867530329</v>
      </c>
      <c r="H83" s="19">
        <v>165.51999999999998</v>
      </c>
      <c r="I83" s="140">
        <v>413.94299999999998</v>
      </c>
      <c r="J83" s="214">
        <f t="shared" si="42"/>
        <v>3.9990464332731492E-3</v>
      </c>
      <c r="K83" s="215">
        <f t="shared" si="43"/>
        <v>9.2509558011379372E-3</v>
      </c>
      <c r="L83" s="52">
        <f>(I83-H83)/H83</f>
        <v>1.5008639439342679</v>
      </c>
      <c r="N83" s="40">
        <f t="shared" si="38"/>
        <v>0.98408413943173767</v>
      </c>
      <c r="O83" s="143">
        <f t="shared" si="38"/>
        <v>1.160944813872677</v>
      </c>
      <c r="P83" s="52">
        <f>(O83-N83)/N83</f>
        <v>0.17972109025460775</v>
      </c>
    </row>
    <row r="84" spans="1:16" ht="20.100000000000001" customHeight="1">
      <c r="A84" s="38" t="s">
        <v>221</v>
      </c>
      <c r="B84" s="19">
        <v>1035.4499999999998</v>
      </c>
      <c r="C84" s="140">
        <v>2115</v>
      </c>
      <c r="D84" s="247">
        <f t="shared" si="40"/>
        <v>7.510182754670771E-3</v>
      </c>
      <c r="E84" s="215">
        <f t="shared" si="41"/>
        <v>1.253381166072353E-2</v>
      </c>
      <c r="F84" s="52">
        <f t="shared" si="47"/>
        <v>1.0425901781833988</v>
      </c>
      <c r="H84" s="19">
        <v>238.89700000000002</v>
      </c>
      <c r="I84" s="140">
        <v>405.79400000000004</v>
      </c>
      <c r="J84" s="214">
        <f t="shared" si="42"/>
        <v>5.7718716515808097E-3</v>
      </c>
      <c r="K84" s="215">
        <f t="shared" si="43"/>
        <v>9.0688388458482656E-3</v>
      </c>
      <c r="L84" s="52">
        <f>(I84-H84)/H84</f>
        <v>0.69861488423881424</v>
      </c>
      <c r="N84" s="40">
        <f t="shared" ref="N84:N85" si="54">(H84/B84)*10</f>
        <v>2.3071804529431654</v>
      </c>
      <c r="O84" s="143">
        <f t="shared" ref="O84:O85" si="55">(I84/C84)*10</f>
        <v>1.9186477541371161</v>
      </c>
      <c r="P84" s="52">
        <f t="shared" ref="P84:P85" si="56">(O84-N84)/N84</f>
        <v>-0.16840152156733809</v>
      </c>
    </row>
    <row r="85" spans="1:16" ht="20.100000000000001" customHeight="1">
      <c r="A85" s="38" t="s">
        <v>219</v>
      </c>
      <c r="B85" s="19">
        <v>790.30000000000007</v>
      </c>
      <c r="C85" s="140">
        <v>639.23</v>
      </c>
      <c r="D85" s="247">
        <f t="shared" si="40"/>
        <v>5.7320946747948347E-3</v>
      </c>
      <c r="E85" s="215">
        <f t="shared" si="41"/>
        <v>3.7881741975812305E-3</v>
      </c>
      <c r="F85" s="52">
        <f t="shared" si="47"/>
        <v>-0.19115525749715304</v>
      </c>
      <c r="H85" s="19">
        <v>258.70400000000001</v>
      </c>
      <c r="I85" s="140">
        <v>394.28</v>
      </c>
      <c r="J85" s="214">
        <f t="shared" si="42"/>
        <v>6.2504187317151821E-3</v>
      </c>
      <c r="K85" s="215">
        <f t="shared" si="43"/>
        <v>8.8115195891044547E-3</v>
      </c>
      <c r="L85" s="52">
        <f t="shared" si="48"/>
        <v>0.52405838332611776</v>
      </c>
      <c r="N85" s="40">
        <f t="shared" si="54"/>
        <v>3.2734910793369605</v>
      </c>
      <c r="O85" s="143">
        <f t="shared" si="55"/>
        <v>6.1680459302598436</v>
      </c>
      <c r="P85" s="52">
        <f t="shared" si="56"/>
        <v>0.8842409466743284</v>
      </c>
    </row>
    <row r="86" spans="1:16" ht="20.100000000000001" customHeight="1">
      <c r="A86" s="38" t="s">
        <v>222</v>
      </c>
      <c r="B86" s="19">
        <v>564.86999999999989</v>
      </c>
      <c r="C86" s="140">
        <v>1012.65</v>
      </c>
      <c r="D86" s="247">
        <f t="shared" si="40"/>
        <v>4.0970369719743865E-3</v>
      </c>
      <c r="E86" s="215">
        <f t="shared" si="41"/>
        <v>6.0011179093294011E-3</v>
      </c>
      <c r="F86" s="52">
        <f t="shared" si="47"/>
        <v>0.79271336767751899</v>
      </c>
      <c r="H86" s="19">
        <v>235.90699999999998</v>
      </c>
      <c r="I86" s="140">
        <v>373.46100000000001</v>
      </c>
      <c r="J86" s="214">
        <f t="shared" si="42"/>
        <v>5.6996317480314694E-3</v>
      </c>
      <c r="K86" s="215">
        <f t="shared" si="43"/>
        <v>8.3462486488448291E-3</v>
      </c>
      <c r="L86" s="52">
        <f t="shared" si="48"/>
        <v>0.58308570750338073</v>
      </c>
      <c r="N86" s="40">
        <f t="shared" ref="N86:O96" si="57">(H86/B86)*10</f>
        <v>4.1763060527200953</v>
      </c>
      <c r="O86" s="143">
        <f t="shared" si="57"/>
        <v>3.6879573396533849</v>
      </c>
      <c r="P86" s="52">
        <f t="shared" si="50"/>
        <v>-0.11693317177955408</v>
      </c>
    </row>
    <row r="87" spans="1:16" ht="20.100000000000001" customHeight="1">
      <c r="A87" s="38" t="s">
        <v>223</v>
      </c>
      <c r="B87" s="19">
        <v>757.56999999999982</v>
      </c>
      <c r="C87" s="140">
        <v>1011.12</v>
      </c>
      <c r="D87" s="247">
        <f t="shared" si="40"/>
        <v>5.4947019648036461E-3</v>
      </c>
      <c r="E87" s="215">
        <f t="shared" si="41"/>
        <v>5.9920508966386649E-3</v>
      </c>
      <c r="F87" s="52">
        <f t="shared" si="47"/>
        <v>0.33468854363293193</v>
      </c>
      <c r="H87" s="19">
        <v>258.48900000000003</v>
      </c>
      <c r="I87" s="140">
        <v>297.81599999999992</v>
      </c>
      <c r="J87" s="214">
        <f t="shared" si="42"/>
        <v>6.2452242236004304E-3</v>
      </c>
      <c r="K87" s="215">
        <f t="shared" si="43"/>
        <v>6.6557053818320274E-3</v>
      </c>
      <c r="L87" s="52">
        <f t="shared" si="48"/>
        <v>0.1521418706405297</v>
      </c>
      <c r="N87" s="40">
        <f t="shared" ref="N87" si="58">(H87/B87)*10</f>
        <v>3.4120807318135631</v>
      </c>
      <c r="O87" s="143">
        <f t="shared" ref="O87" si="59">(I87/C87)*10</f>
        <v>2.9454070733444091</v>
      </c>
      <c r="P87" s="52">
        <f t="shared" ref="P87" si="60">(O87-N87)/N87</f>
        <v>-0.1367709896539028</v>
      </c>
    </row>
    <row r="88" spans="1:16" ht="20.100000000000001" customHeight="1">
      <c r="A88" s="38" t="s">
        <v>226</v>
      </c>
      <c r="B88" s="19">
        <v>321.86</v>
      </c>
      <c r="C88" s="140">
        <v>642.38</v>
      </c>
      <c r="D88" s="247">
        <f t="shared" si="40"/>
        <v>2.3344704441724227E-3</v>
      </c>
      <c r="E88" s="215">
        <f t="shared" si="41"/>
        <v>3.8068415766503933E-3</v>
      </c>
      <c r="F88" s="52">
        <f t="shared" si="47"/>
        <v>0.99583669918598139</v>
      </c>
      <c r="H88" s="19">
        <v>76.209000000000003</v>
      </c>
      <c r="I88" s="140">
        <v>289.43</v>
      </c>
      <c r="J88" s="214">
        <f t="shared" si="42"/>
        <v>1.8412477624052289E-3</v>
      </c>
      <c r="K88" s="215">
        <f t="shared" si="43"/>
        <v>6.4682918602883806E-3</v>
      </c>
      <c r="L88" s="52">
        <f t="shared" ref="L88:L93" si="61">(I88-H88)/H88</f>
        <v>2.7978453988374077</v>
      </c>
      <c r="N88" s="40">
        <f t="shared" ref="N88" si="62">(H88/B88)*10</f>
        <v>2.3677685950413223</v>
      </c>
      <c r="O88" s="143">
        <f t="shared" ref="O88" si="63">(I88/C88)*10</f>
        <v>4.5055885924219314</v>
      </c>
      <c r="P88" s="52">
        <f t="shared" ref="P88" si="64">(O88-N88)/N88</f>
        <v>0.90288383833526598</v>
      </c>
    </row>
    <row r="89" spans="1:16" ht="20.100000000000001" customHeight="1">
      <c r="A89" s="38" t="s">
        <v>224</v>
      </c>
      <c r="B89" s="19">
        <v>36.33</v>
      </c>
      <c r="C89" s="140">
        <v>5</v>
      </c>
      <c r="D89" s="247">
        <f t="shared" si="40"/>
        <v>2.6350373217170228E-4</v>
      </c>
      <c r="E89" s="215">
        <f t="shared" si="41"/>
        <v>2.963076042724239E-5</v>
      </c>
      <c r="F89" s="52">
        <f t="shared" si="47"/>
        <v>-0.86237269474263689</v>
      </c>
      <c r="H89" s="19">
        <v>43.796999999999997</v>
      </c>
      <c r="I89" s="140">
        <v>250.166</v>
      </c>
      <c r="J89" s="214">
        <f t="shared" si="42"/>
        <v>1.0581575437292419E-3</v>
      </c>
      <c r="K89" s="215">
        <f t="shared" si="43"/>
        <v>5.5908050358321627E-3</v>
      </c>
      <c r="L89" s="52">
        <f t="shared" si="61"/>
        <v>4.7119437404388433</v>
      </c>
      <c r="N89" s="40">
        <f t="shared" ref="N89" si="65">(H89/B89)*10</f>
        <v>12.055326176713459</v>
      </c>
      <c r="O89" s="143">
        <f t="shared" ref="O89" si="66">(I89/C89)*10</f>
        <v>500.33199999999999</v>
      </c>
      <c r="P89" s="52">
        <f t="shared" ref="P89" si="67">(O89-N89)/N89</f>
        <v>40.502983218028639</v>
      </c>
    </row>
    <row r="90" spans="1:16" ht="20.100000000000001" customHeight="1">
      <c r="A90" s="38" t="s">
        <v>225</v>
      </c>
      <c r="B90" s="19">
        <v>811.84000000000015</v>
      </c>
      <c r="C90" s="140">
        <v>893.71999999999991</v>
      </c>
      <c r="D90" s="247">
        <f t="shared" si="40"/>
        <v>5.8883256241749199E-3</v>
      </c>
      <c r="E90" s="215">
        <f t="shared" si="41"/>
        <v>5.2963206418070131E-3</v>
      </c>
      <c r="F90" s="52">
        <f t="shared" si="47"/>
        <v>0.10085731178557321</v>
      </c>
      <c r="H90" s="19">
        <v>264.57200000000006</v>
      </c>
      <c r="I90" s="140">
        <v>230.74199999999999</v>
      </c>
      <c r="J90" s="214">
        <f t="shared" si="42"/>
        <v>6.3921925624936199E-3</v>
      </c>
      <c r="K90" s="215">
        <f t="shared" si="43"/>
        <v>5.1567100868142946E-3</v>
      </c>
      <c r="L90" s="52">
        <f t="shared" si="61"/>
        <v>-0.12786689445595173</v>
      </c>
      <c r="N90" s="40">
        <f t="shared" ref="N90:N93" si="68">(H90/B90)*10</f>
        <v>3.2589180134016553</v>
      </c>
      <c r="O90" s="143">
        <f t="shared" ref="O90:O93" si="69">(I90/C90)*10</f>
        <v>2.5818153336615497</v>
      </c>
      <c r="P90" s="52">
        <f t="shared" ref="P90:P93" si="70">(O90-N90)/N90</f>
        <v>-0.20776916662390857</v>
      </c>
    </row>
    <row r="91" spans="1:16" ht="20.100000000000001" customHeight="1">
      <c r="A91" s="38" t="s">
        <v>227</v>
      </c>
      <c r="B91" s="19">
        <v>594.05000000000007</v>
      </c>
      <c r="C91" s="140">
        <v>773.87999999999988</v>
      </c>
      <c r="D91" s="247">
        <f t="shared" si="40"/>
        <v>4.3086813128708993E-3</v>
      </c>
      <c r="E91" s="215">
        <f t="shared" si="41"/>
        <v>4.5861305758868676E-3</v>
      </c>
      <c r="F91" s="52">
        <f t="shared" si="47"/>
        <v>0.30271862637825064</v>
      </c>
      <c r="H91" s="19">
        <v>218.01399999999998</v>
      </c>
      <c r="I91" s="140">
        <v>205.821</v>
      </c>
      <c r="J91" s="214">
        <f t="shared" si="42"/>
        <v>5.2673278703698184E-3</v>
      </c>
      <c r="K91" s="215">
        <f t="shared" si="43"/>
        <v>4.5997660884373242E-3</v>
      </c>
      <c r="L91" s="52">
        <f t="shared" si="61"/>
        <v>-5.5927600979753522E-2</v>
      </c>
      <c r="N91" s="40">
        <f t="shared" si="68"/>
        <v>3.6699604410403159</v>
      </c>
      <c r="O91" s="143">
        <f t="shared" si="69"/>
        <v>2.6595983873468758</v>
      </c>
      <c r="P91" s="52">
        <f t="shared" si="70"/>
        <v>-0.27530597943094853</v>
      </c>
    </row>
    <row r="92" spans="1:16" ht="20.100000000000001" customHeight="1">
      <c r="A92" s="38" t="s">
        <v>232</v>
      </c>
      <c r="B92" s="19">
        <v>668.53</v>
      </c>
      <c r="C92" s="140">
        <v>559.43999999999994</v>
      </c>
      <c r="D92" s="247">
        <f t="shared" si="40"/>
        <v>4.8488893495388973E-3</v>
      </c>
      <c r="E92" s="215">
        <f t="shared" si="41"/>
        <v>3.3153265226832963E-3</v>
      </c>
      <c r="F92" s="52">
        <f t="shared" si="47"/>
        <v>-0.16317891493276299</v>
      </c>
      <c r="H92" s="19">
        <v>171.624</v>
      </c>
      <c r="I92" s="140">
        <v>158.37199999999999</v>
      </c>
      <c r="J92" s="214">
        <f t="shared" si="42"/>
        <v>4.1465221427263834E-3</v>
      </c>
      <c r="K92" s="215">
        <f t="shared" si="43"/>
        <v>3.5393577669819692E-3</v>
      </c>
      <c r="L92" s="52">
        <f t="shared" si="61"/>
        <v>-7.7215307882347511E-2</v>
      </c>
      <c r="N92" s="40">
        <f t="shared" si="68"/>
        <v>2.5671847187112022</v>
      </c>
      <c r="O92" s="143">
        <f t="shared" si="69"/>
        <v>2.8309023309023305</v>
      </c>
      <c r="P92" s="52">
        <f t="shared" si="70"/>
        <v>0.10272638749716528</v>
      </c>
    </row>
    <row r="93" spans="1:16" ht="20.100000000000001" customHeight="1">
      <c r="A93" s="38" t="s">
        <v>230</v>
      </c>
      <c r="B93" s="19">
        <v>116.64</v>
      </c>
      <c r="C93" s="140">
        <v>288.53999999999996</v>
      </c>
      <c r="D93" s="247">
        <f t="shared" si="40"/>
        <v>8.4599711864870243E-4</v>
      </c>
      <c r="E93" s="215">
        <f t="shared" si="41"/>
        <v>1.7099319227353036E-3</v>
      </c>
      <c r="F93" s="52">
        <f t="shared" si="47"/>
        <v>1.4737654320987652</v>
      </c>
      <c r="H93" s="19">
        <v>44.927999999999997</v>
      </c>
      <c r="I93" s="140">
        <v>152.07599999999999</v>
      </c>
      <c r="J93" s="214">
        <f t="shared" si="42"/>
        <v>1.0854830724631227E-3</v>
      </c>
      <c r="K93" s="215">
        <f t="shared" si="43"/>
        <v>3.3986523613489124E-3</v>
      </c>
      <c r="L93" s="52">
        <f t="shared" si="61"/>
        <v>2.3848824786324787</v>
      </c>
      <c r="N93" s="40">
        <f t="shared" si="68"/>
        <v>3.8518518518518521</v>
      </c>
      <c r="O93" s="143">
        <f t="shared" si="69"/>
        <v>5.2705344146392186</v>
      </c>
      <c r="P93" s="52">
        <f t="shared" si="70"/>
        <v>0.36831181918518169</v>
      </c>
    </row>
    <row r="94" spans="1:16" ht="20.100000000000001" customHeight="1">
      <c r="A94" s="38" t="s">
        <v>233</v>
      </c>
      <c r="B94" s="19">
        <v>115.52</v>
      </c>
      <c r="C94" s="140">
        <v>871.82999999999993</v>
      </c>
      <c r="D94" s="247">
        <f t="shared" si="40"/>
        <v>8.3787368952587535E-4</v>
      </c>
      <c r="E94" s="215">
        <f t="shared" si="41"/>
        <v>5.1665971726565464E-3</v>
      </c>
      <c r="F94" s="52">
        <f t="shared" si="47"/>
        <v>6.5470048476454288</v>
      </c>
      <c r="H94" s="19">
        <v>32.603999999999999</v>
      </c>
      <c r="I94" s="140">
        <v>135.602</v>
      </c>
      <c r="J94" s="214">
        <f t="shared" si="42"/>
        <v>7.8772903522497445E-4</v>
      </c>
      <c r="K94" s="215">
        <f t="shared" si="43"/>
        <v>3.0304851357455171E-3</v>
      </c>
      <c r="L94" s="52">
        <f t="shared" si="48"/>
        <v>3.1590602380076067</v>
      </c>
      <c r="N94" s="40">
        <f t="shared" ref="N94" si="71">(H94/B94)*10</f>
        <v>2.8223684210526319</v>
      </c>
      <c r="O94" s="143">
        <f t="shared" ref="O94" si="72">(I94/C94)*10</f>
        <v>1.5553720335386487</v>
      </c>
      <c r="P94" s="52">
        <f t="shared" ref="P94" si="73">(O94-N94)/N94</f>
        <v>-0.44891247296532732</v>
      </c>
    </row>
    <row r="95" spans="1:16" ht="20.100000000000001" customHeight="1" thickBot="1">
      <c r="A95" s="8" t="s">
        <v>17</v>
      </c>
      <c r="B95" s="19">
        <f>B96-SUM(B68:B94)</f>
        <v>6776.5000000000291</v>
      </c>
      <c r="C95" s="140">
        <f>C96-SUM(C68:C94)</f>
        <v>5952.2999999999302</v>
      </c>
      <c r="D95" s="247">
        <f t="shared" si="40"/>
        <v>4.9150372723962249E-2</v>
      </c>
      <c r="E95" s="215">
        <f t="shared" si="41"/>
        <v>3.5274235058214559E-2</v>
      </c>
      <c r="F95" s="52">
        <f t="shared" si="47"/>
        <v>-0.12162620821959647</v>
      </c>
      <c r="H95" s="19">
        <f>H96-SUM(H68:H94)</f>
        <v>2017.4159999999974</v>
      </c>
      <c r="I95" s="140">
        <f>I96-SUM(I68:I94)</f>
        <v>2001.1260000000038</v>
      </c>
      <c r="J95" s="214">
        <f t="shared" si="42"/>
        <v>4.8741785036419613E-2</v>
      </c>
      <c r="K95" s="215">
        <f t="shared" si="43"/>
        <v>4.4721925913732058E-2</v>
      </c>
      <c r="L95" s="52">
        <f t="shared" si="48"/>
        <v>-8.0746856374657571E-3</v>
      </c>
      <c r="N95" s="40">
        <f t="shared" si="57"/>
        <v>2.977076661993638</v>
      </c>
      <c r="O95" s="143">
        <f t="shared" si="57"/>
        <v>3.3619374023487181</v>
      </c>
      <c r="P95" s="52">
        <f t="shared" si="50"/>
        <v>0.1292747161228133</v>
      </c>
    </row>
    <row r="96" spans="1:16" s="1" customFormat="1" ht="26.25" customHeight="1" thickBot="1">
      <c r="A96" s="12" t="s">
        <v>18</v>
      </c>
      <c r="B96" s="17">
        <v>137872.81</v>
      </c>
      <c r="C96" s="145">
        <v>168743.55999999994</v>
      </c>
      <c r="D96" s="243">
        <f>SUM(D68:D95)</f>
        <v>1.0000000000000002</v>
      </c>
      <c r="E96" s="244">
        <f>SUM(E68:E95)</f>
        <v>0.99999999999999978</v>
      </c>
      <c r="F96" s="57">
        <f t="shared" si="47"/>
        <v>0.22390745499420764</v>
      </c>
      <c r="H96" s="17">
        <v>41389.866999999991</v>
      </c>
      <c r="I96" s="145">
        <v>44745.971000000012</v>
      </c>
      <c r="J96" s="266">
        <f>SUM(J68:J95)</f>
        <v>1</v>
      </c>
      <c r="K96" s="243">
        <f>SUM(K68:K95)</f>
        <v>1</v>
      </c>
      <c r="L96" s="57">
        <f t="shared" si="48"/>
        <v>8.1085160288145455E-2</v>
      </c>
      <c r="N96" s="37">
        <f t="shared" si="57"/>
        <v>3.0020325980155182</v>
      </c>
      <c r="O96" s="150">
        <f t="shared" si="57"/>
        <v>2.6517142935706719</v>
      </c>
      <c r="P96" s="57">
        <f t="shared" si="50"/>
        <v>-0.11669370435098636</v>
      </c>
    </row>
  </sheetData>
  <mergeCells count="33">
    <mergeCell ref="J4:K4"/>
    <mergeCell ref="N4:O4"/>
    <mergeCell ref="J36:K36"/>
    <mergeCell ref="H5:I5"/>
    <mergeCell ref="J5:K5"/>
    <mergeCell ref="N5:O5"/>
    <mergeCell ref="N36:O3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conditionalFormatting sqref="Q7:Q33">
    <cfRule type="cellIs" dxfId="1" priority="2" operator="greaterThan">
      <formula>0</formula>
    </cfRule>
    <cfRule type="cellIs" dxfId="0" priority="3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1"/>
  <ignoredErrors>
    <ignoredError sqref="J68:K95 D68:E95" evalError="1"/>
    <ignoredError sqref="B32:C32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A09AE60-B460-4754-A6B9-C5CE5A5AC6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F7:F33 F68:F96</xm:sqref>
        </x14:conditionalFormatting>
        <x14:conditionalFormatting xmlns:xm="http://schemas.microsoft.com/office/excel/2006/main">
          <x14:cfRule type="iconSet" priority="5" id="{E82507B9-E11F-45CA-B284-BEC1B3235B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L39:L62 L7:L33 L68:L96</xm:sqref>
        </x14:conditionalFormatting>
        <x14:conditionalFormatting xmlns:xm="http://schemas.microsoft.com/office/excel/2006/main">
          <x14:cfRule type="iconSet" priority="1" id="{1DAB83E1-3B4B-4484-9DCA-A3BD5509E64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P39:P62 P7:P33 P68:P96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8">
    <pageSetUpPr fitToPage="1"/>
  </sheetPr>
  <dimension ref="A1:AG57"/>
  <sheetViews>
    <sheetView showGridLines="0" workbookViewId="0">
      <selection activeCell="H21" sqref="H21"/>
    </sheetView>
  </sheetViews>
  <sheetFormatPr defaultRowHeight="15"/>
  <cols>
    <col min="1" max="2" width="2.85546875" customWidth="1"/>
    <col min="3" max="3" width="2.28515625" customWidth="1"/>
    <col min="4" max="4" width="22" customWidth="1"/>
    <col min="11" max="11" width="1.7109375" customWidth="1"/>
    <col min="18" max="18" width="1.7109375" customWidth="1"/>
    <col min="19" max="21" width="10.5703125" customWidth="1"/>
    <col min="22" max="22" width="10.85546875" customWidth="1"/>
    <col min="23" max="23" width="2.140625" customWidth="1"/>
    <col min="28" max="28" width="10.85546875" customWidth="1"/>
    <col min="29" max="29" width="2" customWidth="1"/>
    <col min="32" max="32" width="10.85546875" customWidth="1"/>
  </cols>
  <sheetData>
    <row r="1" spans="1:33" ht="15.75">
      <c r="A1" s="30" t="s">
        <v>141</v>
      </c>
      <c r="B1" s="4"/>
    </row>
    <row r="3" spans="1:33">
      <c r="A3" s="1" t="s">
        <v>132</v>
      </c>
    </row>
    <row r="4" spans="1:33" ht="15.75" thickBot="1"/>
    <row r="5" spans="1:33" ht="21.75" customHeight="1">
      <c r="A5" s="467" t="s">
        <v>16</v>
      </c>
      <c r="B5" s="450"/>
      <c r="C5" s="450"/>
      <c r="D5" s="450"/>
      <c r="E5" s="458" t="s">
        <v>170</v>
      </c>
      <c r="F5" s="511"/>
      <c r="G5" s="511"/>
      <c r="H5" s="511"/>
      <c r="I5" s="511"/>
      <c r="J5" s="459"/>
      <c r="L5" s="512" t="s">
        <v>129</v>
      </c>
      <c r="M5" s="511"/>
      <c r="N5" s="511"/>
      <c r="O5" s="511"/>
      <c r="P5" s="511"/>
      <c r="Q5" s="459"/>
      <c r="S5" s="517" t="s">
        <v>154</v>
      </c>
      <c r="T5" s="517"/>
      <c r="U5" s="517"/>
    </row>
    <row r="6" spans="1:33" ht="18.75" customHeight="1">
      <c r="A6" s="485"/>
      <c r="B6" s="451"/>
      <c r="C6" s="451"/>
      <c r="D6" s="451"/>
      <c r="E6" s="500">
        <v>2025</v>
      </c>
      <c r="F6" s="498"/>
      <c r="G6" s="499"/>
      <c r="H6" s="513">
        <v>2026</v>
      </c>
      <c r="I6" s="514"/>
      <c r="J6" s="515"/>
      <c r="L6" s="497">
        <f>E6</f>
        <v>2025</v>
      </c>
      <c r="M6" s="498"/>
      <c r="N6" s="499"/>
      <c r="O6" s="500">
        <f>H6</f>
        <v>2026</v>
      </c>
      <c r="P6" s="498"/>
      <c r="Q6" s="501"/>
      <c r="S6" s="520" t="s">
        <v>128</v>
      </c>
      <c r="T6" s="519" t="s">
        <v>127</v>
      </c>
      <c r="U6" s="451" t="s">
        <v>12</v>
      </c>
    </row>
    <row r="7" spans="1:33" ht="18.75" customHeight="1" thickBot="1">
      <c r="A7" s="468"/>
      <c r="B7" s="491"/>
      <c r="C7" s="491"/>
      <c r="D7" s="491"/>
      <c r="E7" s="99" t="s">
        <v>29</v>
      </c>
      <c r="F7" s="160" t="s">
        <v>30</v>
      </c>
      <c r="G7" s="134" t="s">
        <v>12</v>
      </c>
      <c r="H7" s="352" t="s">
        <v>29</v>
      </c>
      <c r="I7" s="353" t="s">
        <v>30</v>
      </c>
      <c r="J7" s="354" t="s">
        <v>12</v>
      </c>
      <c r="L7" s="25" t="s">
        <v>29</v>
      </c>
      <c r="M7" s="135" t="s">
        <v>30</v>
      </c>
      <c r="N7" s="176" t="s">
        <v>12</v>
      </c>
      <c r="O7" s="99" t="s">
        <v>29</v>
      </c>
      <c r="P7" s="135" t="s">
        <v>30</v>
      </c>
      <c r="Q7" s="166" t="s">
        <v>12</v>
      </c>
      <c r="S7" s="457"/>
      <c r="T7" s="445"/>
      <c r="U7" s="491"/>
    </row>
    <row r="8" spans="1:33" ht="24" customHeight="1" thickBot="1">
      <c r="A8" s="12" t="s">
        <v>20</v>
      </c>
      <c r="B8" s="13"/>
      <c r="C8" s="13"/>
      <c r="D8" s="13"/>
      <c r="E8" s="17">
        <v>138825.86000000004</v>
      </c>
      <c r="F8" s="340">
        <v>249722.28999999998</v>
      </c>
      <c r="G8" s="162">
        <v>388548.15</v>
      </c>
      <c r="H8" s="17">
        <v>124508.82999999993</v>
      </c>
      <c r="I8" s="340">
        <v>180016.85000000006</v>
      </c>
      <c r="J8" s="18">
        <v>304525.68</v>
      </c>
      <c r="L8" s="334">
        <f t="shared" ref="L8:Q8" si="0">E8/E16</f>
        <v>0.48693544424722801</v>
      </c>
      <c r="M8" s="343">
        <f t="shared" si="0"/>
        <v>0.39486789345508222</v>
      </c>
      <c r="N8" s="338">
        <f t="shared" si="0"/>
        <v>0.42347602943147911</v>
      </c>
      <c r="O8" s="334">
        <f t="shared" si="0"/>
        <v>0.46475154334161478</v>
      </c>
      <c r="P8" s="343">
        <f t="shared" si="0"/>
        <v>0.30689113583774341</v>
      </c>
      <c r="Q8" s="335">
        <f t="shared" si="0"/>
        <v>0.35638455849572681</v>
      </c>
      <c r="S8" s="325">
        <f t="shared" ref="S8:S19" si="1">(H8-E8)/E8</f>
        <v>-0.10312941695445006</v>
      </c>
      <c r="T8" s="329">
        <f t="shared" ref="T8:T19" si="2">(I8-F8)/F8</f>
        <v>-0.2791318308029288</v>
      </c>
      <c r="U8" s="164">
        <f t="shared" ref="U8:U19" si="3">(J8-G8)/G8</f>
        <v>-0.21624725275361631</v>
      </c>
    </row>
    <row r="9" spans="1:33" s="3" customFormat="1" ht="24" customHeight="1">
      <c r="A9" s="46"/>
      <c r="B9" s="177" t="s">
        <v>33</v>
      </c>
      <c r="C9" s="177"/>
      <c r="D9" s="178"/>
      <c r="E9" s="39">
        <v>105599.12000000004</v>
      </c>
      <c r="F9" s="153">
        <v>121131.30000000002</v>
      </c>
      <c r="G9" s="112">
        <v>226730.42000000004</v>
      </c>
      <c r="H9" s="39">
        <v>99106.909999999931</v>
      </c>
      <c r="I9" s="153">
        <v>116262.63000000006</v>
      </c>
      <c r="J9" s="20">
        <v>215369.53999999998</v>
      </c>
      <c r="K9"/>
      <c r="L9" s="345">
        <f t="shared" ref="L9:Q9" si="4">E9/E8</f>
        <v>0.76065885707461134</v>
      </c>
      <c r="M9" s="346">
        <f t="shared" si="4"/>
        <v>0.48506402852544733</v>
      </c>
      <c r="N9" s="347">
        <f t="shared" si="4"/>
        <v>0.58353236272003872</v>
      </c>
      <c r="O9" s="345">
        <f t="shared" si="4"/>
        <v>0.79598298369681886</v>
      </c>
      <c r="P9" s="346">
        <f t="shared" si="4"/>
        <v>0.645843041915243</v>
      </c>
      <c r="Q9" s="347">
        <f t="shared" si="4"/>
        <v>0.70722948553961029</v>
      </c>
      <c r="R9"/>
      <c r="S9" s="326">
        <f t="shared" si="1"/>
        <v>-6.1479773695084824E-2</v>
      </c>
      <c r="T9" s="330">
        <f t="shared" si="2"/>
        <v>-4.0193327405880677E-2</v>
      </c>
      <c r="U9" s="209">
        <f t="shared" si="3"/>
        <v>-5.0107435958527582E-2</v>
      </c>
      <c r="V9"/>
      <c r="W9"/>
      <c r="X9"/>
      <c r="Y9"/>
      <c r="Z9"/>
      <c r="AA9"/>
      <c r="AB9"/>
      <c r="AC9"/>
      <c r="AD9"/>
      <c r="AE9"/>
      <c r="AF9"/>
      <c r="AG9"/>
    </row>
    <row r="10" spans="1:33" ht="24" customHeight="1">
      <c r="A10" s="8"/>
      <c r="B10" t="s">
        <v>37</v>
      </c>
      <c r="E10" s="19">
        <v>8030.5900000000011</v>
      </c>
      <c r="F10" s="154">
        <v>50481.250000000007</v>
      </c>
      <c r="G10" s="119">
        <v>58511.840000000011</v>
      </c>
      <c r="H10" s="19">
        <v>9217.590000000002</v>
      </c>
      <c r="I10" s="154">
        <v>39401.15</v>
      </c>
      <c r="J10" s="20">
        <v>48618.740000000005</v>
      </c>
      <c r="L10" s="345">
        <f t="shared" ref="L10:Q10" si="5">E10/E8</f>
        <v>5.7846499204110807E-2</v>
      </c>
      <c r="M10" s="346">
        <f t="shared" si="5"/>
        <v>0.2021495558125789</v>
      </c>
      <c r="N10" s="347">
        <f t="shared" si="5"/>
        <v>0.15059096279315706</v>
      </c>
      <c r="O10" s="345">
        <f t="shared" si="5"/>
        <v>7.40316168740804E-2</v>
      </c>
      <c r="P10" s="346">
        <f t="shared" si="5"/>
        <v>0.21887478866561652</v>
      </c>
      <c r="Q10" s="347">
        <f t="shared" si="5"/>
        <v>0.15965399042865616</v>
      </c>
      <c r="S10" s="326">
        <f t="shared" si="1"/>
        <v>0.14780981223048378</v>
      </c>
      <c r="T10" s="330">
        <f t="shared" si="2"/>
        <v>-0.21948941438652975</v>
      </c>
      <c r="U10" s="209">
        <f t="shared" si="3"/>
        <v>-0.16907860016024115</v>
      </c>
    </row>
    <row r="11" spans="1:33" ht="24" customHeight="1" thickBot="1">
      <c r="A11" s="8"/>
      <c r="B11" t="s">
        <v>36</v>
      </c>
      <c r="E11" s="19">
        <v>25196.149999999998</v>
      </c>
      <c r="F11" s="154">
        <v>78109.739999999976</v>
      </c>
      <c r="G11" s="119">
        <v>103305.88999999997</v>
      </c>
      <c r="H11" s="19">
        <v>16184.33</v>
      </c>
      <c r="I11" s="154">
        <v>24353.070000000003</v>
      </c>
      <c r="J11" s="20">
        <v>40537.4</v>
      </c>
      <c r="L11" s="345">
        <f t="shared" ref="L11:Q11" si="6">E11/E8</f>
        <v>0.1814946437212778</v>
      </c>
      <c r="M11" s="346">
        <f t="shared" si="6"/>
        <v>0.3127864156619739</v>
      </c>
      <c r="N11" s="347">
        <f t="shared" si="6"/>
        <v>0.26587667448680419</v>
      </c>
      <c r="O11" s="345">
        <f t="shared" si="6"/>
        <v>0.12998539942910081</v>
      </c>
      <c r="P11" s="346">
        <f t="shared" si="6"/>
        <v>0.13528216941914045</v>
      </c>
      <c r="Q11" s="347">
        <f t="shared" si="6"/>
        <v>0.13311652403173355</v>
      </c>
      <c r="S11" s="326">
        <f t="shared" si="1"/>
        <v>-0.35766654826233368</v>
      </c>
      <c r="T11" s="330">
        <f t="shared" si="2"/>
        <v>-0.68821980459799237</v>
      </c>
      <c r="U11" s="209">
        <f t="shared" si="3"/>
        <v>-0.60759836636613829</v>
      </c>
    </row>
    <row r="12" spans="1:33" ht="24" customHeight="1" thickBot="1">
      <c r="A12" s="12" t="s">
        <v>21</v>
      </c>
      <c r="B12" s="13"/>
      <c r="C12" s="13"/>
      <c r="D12" s="13"/>
      <c r="E12" s="17">
        <v>146275.29999999996</v>
      </c>
      <c r="F12" s="340">
        <v>382697.5499999997</v>
      </c>
      <c r="G12" s="162">
        <v>528972.84999999963</v>
      </c>
      <c r="H12" s="17">
        <v>143395.23999999987</v>
      </c>
      <c r="I12" s="340">
        <v>406565.25999999972</v>
      </c>
      <c r="J12" s="18">
        <v>549960.49999999965</v>
      </c>
      <c r="L12" s="334">
        <f t="shared" ref="L12:Q12" si="7">E12/E16</f>
        <v>0.51306455575277188</v>
      </c>
      <c r="M12" s="343">
        <f t="shared" si="7"/>
        <v>0.60513210654491789</v>
      </c>
      <c r="N12" s="335">
        <f t="shared" si="7"/>
        <v>0.57652397056852078</v>
      </c>
      <c r="O12" s="334">
        <f t="shared" si="7"/>
        <v>0.53524845665838505</v>
      </c>
      <c r="P12" s="343">
        <f t="shared" si="7"/>
        <v>0.6931088641622567</v>
      </c>
      <c r="Q12" s="335">
        <f t="shared" si="7"/>
        <v>0.6436154415042733</v>
      </c>
      <c r="S12" s="327">
        <f t="shared" si="1"/>
        <v>-1.9689311866050427E-2</v>
      </c>
      <c r="T12" s="331">
        <f t="shared" si="2"/>
        <v>6.2367031092830462E-2</v>
      </c>
      <c r="U12" s="328">
        <f t="shared" si="3"/>
        <v>3.9676232910630549E-2</v>
      </c>
    </row>
    <row r="13" spans="1:33" s="3" customFormat="1" ht="24" customHeight="1">
      <c r="A13" s="46"/>
      <c r="B13" s="3" t="s">
        <v>33</v>
      </c>
      <c r="E13" s="31">
        <v>136686.42999999996</v>
      </c>
      <c r="F13" s="341">
        <v>237825.09999999966</v>
      </c>
      <c r="G13" s="357">
        <v>374511.52999999962</v>
      </c>
      <c r="H13" s="31">
        <v>134768.05999999988</v>
      </c>
      <c r="I13" s="341">
        <v>238301.84999999977</v>
      </c>
      <c r="J13" s="355">
        <v>373069.90999999968</v>
      </c>
      <c r="K13"/>
      <c r="L13" s="336">
        <f>E13/G13</f>
        <v>0.36497255505057508</v>
      </c>
      <c r="M13" s="344">
        <f>F13/G13</f>
        <v>0.63502744494942487</v>
      </c>
      <c r="N13" s="337">
        <f>G13/$G$12</f>
        <v>0.70799764108876262</v>
      </c>
      <c r="O13" s="336">
        <f>H13/J13</f>
        <v>0.36124076583930342</v>
      </c>
      <c r="P13" s="344">
        <f>I13/J13</f>
        <v>0.63875923416069647</v>
      </c>
      <c r="Q13" s="337">
        <f>J13/$J$12</f>
        <v>0.67835764568546275</v>
      </c>
      <c r="R13"/>
      <c r="S13" s="326">
        <f t="shared" si="1"/>
        <v>-1.4034824086049238E-2</v>
      </c>
      <c r="T13" s="330">
        <f t="shared" si="2"/>
        <v>2.0046244067599135E-3</v>
      </c>
      <c r="U13" s="209">
        <f t="shared" si="3"/>
        <v>-3.8493340912626605E-3</v>
      </c>
      <c r="V13"/>
      <c r="W13"/>
      <c r="X13"/>
      <c r="Y13"/>
      <c r="Z13"/>
      <c r="AA13"/>
      <c r="AB13"/>
      <c r="AC13"/>
      <c r="AD13"/>
      <c r="AE13"/>
      <c r="AF13"/>
      <c r="AG13"/>
    </row>
    <row r="14" spans="1:33" ht="24" customHeight="1">
      <c r="A14" s="8"/>
      <c r="B14" s="3" t="s">
        <v>37</v>
      </c>
      <c r="D14" s="3"/>
      <c r="E14" s="19">
        <v>5314.81</v>
      </c>
      <c r="F14" s="154">
        <v>47665.510000000031</v>
      </c>
      <c r="G14" s="119">
        <v>52980.320000000029</v>
      </c>
      <c r="H14" s="19">
        <v>5491.6500000000015</v>
      </c>
      <c r="I14" s="154">
        <v>50111.849999999969</v>
      </c>
      <c r="J14" s="20">
        <v>55603.499999999971</v>
      </c>
      <c r="L14" s="345">
        <f>E14/G14</f>
        <v>0.1003166836289399</v>
      </c>
      <c r="M14" s="346">
        <f>F14/G14</f>
        <v>0.89968331637106014</v>
      </c>
      <c r="N14" s="410">
        <f t="shared" ref="N14:N15" si="8">G14/$G$12</f>
        <v>0.1001569740299527</v>
      </c>
      <c r="O14" s="345">
        <f>H14/J14</f>
        <v>9.876446626561286E-2</v>
      </c>
      <c r="P14" s="346">
        <f>I14/J14</f>
        <v>0.90123553373438714</v>
      </c>
      <c r="Q14" s="410">
        <f t="shared" ref="Q14:Q15" si="9">J14/$J$12</f>
        <v>0.10110453387106894</v>
      </c>
      <c r="S14" s="326">
        <f t="shared" si="1"/>
        <v>3.3273061501728388E-2</v>
      </c>
      <c r="T14" s="330">
        <f t="shared" si="2"/>
        <v>5.1323063573639235E-2</v>
      </c>
      <c r="U14" s="209">
        <f t="shared" si="3"/>
        <v>4.95123472262897E-2</v>
      </c>
    </row>
    <row r="15" spans="1:33" ht="24" customHeight="1" thickBot="1">
      <c r="A15" s="8"/>
      <c r="B15" t="s">
        <v>36</v>
      </c>
      <c r="E15" s="19">
        <v>4274.0599999999995</v>
      </c>
      <c r="F15" s="154">
        <v>97206.939999999988</v>
      </c>
      <c r="G15" s="119">
        <v>101480.99999999999</v>
      </c>
      <c r="H15" s="19">
        <v>3135.5300000000007</v>
      </c>
      <c r="I15" s="154">
        <v>118151.55999999998</v>
      </c>
      <c r="J15" s="20">
        <v>121287.08999999998</v>
      </c>
      <c r="L15" s="348">
        <f>E15/G15</f>
        <v>4.2116849459504738E-2</v>
      </c>
      <c r="M15" s="349">
        <f>F15/G15</f>
        <v>0.95788315054049533</v>
      </c>
      <c r="N15" s="347">
        <f t="shared" si="8"/>
        <v>0.19184538488128466</v>
      </c>
      <c r="O15" s="348">
        <f>H15/J15</f>
        <v>2.585213314953802E-2</v>
      </c>
      <c r="P15" s="349">
        <f>I15/J15</f>
        <v>0.97414786685046195</v>
      </c>
      <c r="Q15" s="347">
        <f t="shared" si="9"/>
        <v>0.22053782044346831</v>
      </c>
      <c r="S15" s="326">
        <f t="shared" si="1"/>
        <v>-0.26638137976537507</v>
      </c>
      <c r="T15" s="330">
        <f t="shared" si="2"/>
        <v>0.21546424565982633</v>
      </c>
      <c r="U15" s="209">
        <f t="shared" si="3"/>
        <v>0.19517042599107221</v>
      </c>
    </row>
    <row r="16" spans="1:33" ht="24" customHeight="1" thickBot="1">
      <c r="A16" s="12" t="s">
        <v>12</v>
      </c>
      <c r="B16" s="13"/>
      <c r="C16" s="13"/>
      <c r="D16" s="13"/>
      <c r="E16" s="17">
        <v>285101.16000000003</v>
      </c>
      <c r="F16" s="340">
        <v>632419.83999999962</v>
      </c>
      <c r="G16" s="162">
        <v>917520.99999999977</v>
      </c>
      <c r="H16" s="17">
        <v>267904.06999999983</v>
      </c>
      <c r="I16" s="340">
        <v>586582.10999999975</v>
      </c>
      <c r="J16" s="18">
        <v>854486.17999999959</v>
      </c>
      <c r="L16" s="334">
        <f>L8+L12</f>
        <v>0.99999999999999989</v>
      </c>
      <c r="M16" s="343">
        <f t="shared" ref="M16:N16" si="10">M8+M12</f>
        <v>1</v>
      </c>
      <c r="N16" s="338">
        <f t="shared" si="10"/>
        <v>0.99999999999999989</v>
      </c>
      <c r="O16" s="334">
        <f t="shared" ref="O16:Q16" si="11">O8+O12</f>
        <v>0.99999999999999978</v>
      </c>
      <c r="P16" s="343">
        <f t="shared" si="11"/>
        <v>1</v>
      </c>
      <c r="Q16" s="335">
        <f t="shared" si="11"/>
        <v>1</v>
      </c>
      <c r="S16" s="327">
        <f t="shared" si="1"/>
        <v>-6.0319256505305688E-2</v>
      </c>
      <c r="T16" s="331">
        <f t="shared" si="2"/>
        <v>-7.2479905121255989E-2</v>
      </c>
      <c r="U16" s="328">
        <f t="shared" si="3"/>
        <v>-6.8701228636728964E-2</v>
      </c>
    </row>
    <row r="17" spans="1:33" s="42" customFormat="1" ht="24" customHeight="1">
      <c r="A17" s="179"/>
      <c r="B17" s="177" t="s">
        <v>33</v>
      </c>
      <c r="C17" s="177"/>
      <c r="D17" s="178"/>
      <c r="E17" s="180">
        <f>E9+E13</f>
        <v>242285.55</v>
      </c>
      <c r="F17" s="342">
        <f t="shared" ref="F17:G17" si="12">F9+F13</f>
        <v>358956.39999999967</v>
      </c>
      <c r="G17" s="324">
        <f t="shared" si="12"/>
        <v>601241.94999999972</v>
      </c>
      <c r="H17" s="180">
        <f>H9+H13</f>
        <v>233874.9699999998</v>
      </c>
      <c r="I17" s="342">
        <f t="shared" ref="I17:J17" si="13">I9+I13</f>
        <v>354564.47999999986</v>
      </c>
      <c r="J17" s="356">
        <f t="shared" si="13"/>
        <v>588439.44999999972</v>
      </c>
      <c r="K17"/>
      <c r="L17" s="336">
        <f t="shared" ref="L17:Q17" si="14">E17/E16</f>
        <v>0.84982309437113468</v>
      </c>
      <c r="M17" s="344">
        <f t="shared" si="14"/>
        <v>0.56759193386469331</v>
      </c>
      <c r="N17" s="339">
        <f t="shared" si="14"/>
        <v>0.65528957920309172</v>
      </c>
      <c r="O17" s="336">
        <f t="shared" si="14"/>
        <v>0.87298027984419924</v>
      </c>
      <c r="P17" s="344">
        <f t="shared" si="14"/>
        <v>0.6044583937276915</v>
      </c>
      <c r="Q17" s="337">
        <f t="shared" si="14"/>
        <v>0.68864712358484259</v>
      </c>
      <c r="R17"/>
      <c r="S17" s="326">
        <f t="shared" si="1"/>
        <v>-3.4713502311632664E-2</v>
      </c>
      <c r="T17" s="330">
        <f t="shared" si="2"/>
        <v>-1.2235246397612113E-2</v>
      </c>
      <c r="U17" s="209">
        <f t="shared" si="3"/>
        <v>-2.1293424385973078E-2</v>
      </c>
      <c r="V17"/>
      <c r="W17"/>
      <c r="X17"/>
      <c r="Y17"/>
      <c r="Z17"/>
      <c r="AA17"/>
      <c r="AB17"/>
      <c r="AC17"/>
      <c r="AD17"/>
      <c r="AE17"/>
      <c r="AF17"/>
      <c r="AG17"/>
    </row>
    <row r="18" spans="1:33" ht="24" customHeight="1">
      <c r="A18" s="8"/>
      <c r="B18" s="3" t="s">
        <v>37</v>
      </c>
      <c r="C18" s="3"/>
      <c r="D18" s="183"/>
      <c r="E18" s="19">
        <f>E10+E14</f>
        <v>13345.400000000001</v>
      </c>
      <c r="F18" s="154">
        <f t="shared" ref="F18:G18" si="15">F10+F14</f>
        <v>98146.760000000038</v>
      </c>
      <c r="G18" s="119">
        <f t="shared" si="15"/>
        <v>111492.16000000003</v>
      </c>
      <c r="H18" s="19">
        <f>H10+H14</f>
        <v>14709.240000000003</v>
      </c>
      <c r="I18" s="154">
        <f t="shared" ref="I18:J18" si="16">I10+I14</f>
        <v>89512.999999999971</v>
      </c>
      <c r="J18" s="20">
        <f t="shared" si="16"/>
        <v>104222.23999999998</v>
      </c>
      <c r="L18" s="345">
        <f t="shared" ref="L18:Q18" si="17">E18/E16</f>
        <v>4.6809350056660592E-2</v>
      </c>
      <c r="M18" s="346">
        <f t="shared" si="17"/>
        <v>0.15519241142086893</v>
      </c>
      <c r="N18" s="323">
        <f t="shared" si="17"/>
        <v>0.12151455933978629</v>
      </c>
      <c r="O18" s="345">
        <f t="shared" si="17"/>
        <v>5.4904876958382948E-2</v>
      </c>
      <c r="P18" s="346">
        <f t="shared" si="17"/>
        <v>0.15260097175483242</v>
      </c>
      <c r="Q18" s="347">
        <f t="shared" si="17"/>
        <v>0.12197065609650939</v>
      </c>
      <c r="S18" s="326">
        <f t="shared" si="1"/>
        <v>0.10219551306068023</v>
      </c>
      <c r="T18" s="330">
        <f t="shared" si="2"/>
        <v>-8.7967855484990684E-2</v>
      </c>
      <c r="U18" s="209">
        <f t="shared" si="3"/>
        <v>-6.5205661097605921E-2</v>
      </c>
    </row>
    <row r="19" spans="1:33" ht="24" customHeight="1" thickBot="1">
      <c r="A19" s="9"/>
      <c r="B19" s="184" t="s">
        <v>36</v>
      </c>
      <c r="C19" s="184"/>
      <c r="D19" s="185"/>
      <c r="E19" s="21">
        <f>E11+E15</f>
        <v>29470.21</v>
      </c>
      <c r="F19" s="155">
        <f t="shared" ref="F19:G19" si="18">F11+F15</f>
        <v>175316.67999999996</v>
      </c>
      <c r="G19" s="123">
        <f t="shared" si="18"/>
        <v>204786.88999999996</v>
      </c>
      <c r="H19" s="21">
        <f>H11+H15</f>
        <v>19319.86</v>
      </c>
      <c r="I19" s="155">
        <f t="shared" ref="I19:J19" si="19">I11+I15</f>
        <v>142504.62999999998</v>
      </c>
      <c r="J19" s="22">
        <f t="shared" si="19"/>
        <v>161824.49</v>
      </c>
      <c r="L19" s="348">
        <f t="shared" ref="L19:Q19" si="20">E19/E16</f>
        <v>0.1033675555722046</v>
      </c>
      <c r="M19" s="349">
        <f t="shared" si="20"/>
        <v>0.27721565471443793</v>
      </c>
      <c r="N19" s="351">
        <f t="shared" si="20"/>
        <v>0.22319586145712197</v>
      </c>
      <c r="O19" s="348">
        <f t="shared" si="20"/>
        <v>7.2114843197417691E-2</v>
      </c>
      <c r="P19" s="349">
        <f t="shared" si="20"/>
        <v>0.24294063451747622</v>
      </c>
      <c r="Q19" s="350">
        <f t="shared" si="20"/>
        <v>0.18938222031864818</v>
      </c>
      <c r="S19" s="332">
        <f t="shared" si="1"/>
        <v>-0.34442747438854349</v>
      </c>
      <c r="T19" s="333">
        <f t="shared" si="2"/>
        <v>-0.18715874610447789</v>
      </c>
      <c r="U19" s="208">
        <f t="shared" si="3"/>
        <v>-0.20979077322771969</v>
      </c>
    </row>
    <row r="20" spans="1:33" ht="6.75" customHeight="1"/>
    <row r="21" spans="1:33">
      <c r="H21" s="119"/>
    </row>
    <row r="22" spans="1:33" ht="25.5" customHeight="1">
      <c r="A22" s="1" t="s">
        <v>131</v>
      </c>
    </row>
    <row r="23" spans="1:33" ht="15.75" thickBot="1"/>
    <row r="24" spans="1:33" ht="21.75" customHeight="1">
      <c r="A24" s="467" t="s">
        <v>16</v>
      </c>
      <c r="B24" s="450"/>
      <c r="C24" s="450"/>
      <c r="D24" s="450"/>
      <c r="E24" s="458" t="str">
        <f>E5</f>
        <v>jan-abr</v>
      </c>
      <c r="F24" s="511"/>
      <c r="G24" s="511"/>
      <c r="H24" s="511"/>
      <c r="I24" s="511"/>
      <c r="J24" s="459"/>
      <c r="L24" s="512" t="s">
        <v>129</v>
      </c>
      <c r="M24" s="511"/>
      <c r="N24" s="511"/>
      <c r="O24" s="511"/>
      <c r="P24" s="511"/>
      <c r="Q24" s="459"/>
      <c r="S24" s="517" t="s">
        <v>154</v>
      </c>
      <c r="T24" s="517"/>
      <c r="U24" s="517"/>
    </row>
    <row r="25" spans="1:33" ht="18.75" customHeight="1">
      <c r="A25" s="485"/>
      <c r="B25" s="451"/>
      <c r="C25" s="451"/>
      <c r="D25" s="451"/>
      <c r="E25" s="500">
        <f>E6</f>
        <v>2025</v>
      </c>
      <c r="F25" s="498"/>
      <c r="G25" s="499"/>
      <c r="H25" s="513">
        <f>H6</f>
        <v>2026</v>
      </c>
      <c r="I25" s="514"/>
      <c r="J25" s="515"/>
      <c r="L25" s="497">
        <f>L6</f>
        <v>2025</v>
      </c>
      <c r="M25" s="498"/>
      <c r="N25" s="499"/>
      <c r="O25" s="500">
        <f>O6</f>
        <v>2026</v>
      </c>
      <c r="P25" s="498"/>
      <c r="Q25" s="501"/>
      <c r="S25" s="520" t="s">
        <v>128</v>
      </c>
      <c r="T25" s="519" t="s">
        <v>127</v>
      </c>
      <c r="U25" s="451" t="s">
        <v>12</v>
      </c>
    </row>
    <row r="26" spans="1:33" ht="18.75" customHeight="1" thickBot="1">
      <c r="A26" s="468"/>
      <c r="B26" s="491"/>
      <c r="C26" s="491"/>
      <c r="D26" s="491"/>
      <c r="E26" s="99" t="s">
        <v>29</v>
      </c>
      <c r="F26" s="160" t="s">
        <v>30</v>
      </c>
      <c r="G26" s="134" t="s">
        <v>12</v>
      </c>
      <c r="H26" s="352" t="s">
        <v>29</v>
      </c>
      <c r="I26" s="353" t="s">
        <v>30</v>
      </c>
      <c r="J26" s="354" t="s">
        <v>12</v>
      </c>
      <c r="L26" s="25" t="s">
        <v>29</v>
      </c>
      <c r="M26" s="135" t="s">
        <v>30</v>
      </c>
      <c r="N26" s="176" t="s">
        <v>12</v>
      </c>
      <c r="O26" s="99" t="s">
        <v>29</v>
      </c>
      <c r="P26" s="135" t="s">
        <v>30</v>
      </c>
      <c r="Q26" s="166" t="s">
        <v>12</v>
      </c>
      <c r="S26" s="457"/>
      <c r="T26" s="445"/>
      <c r="U26" s="491"/>
    </row>
    <row r="27" spans="1:33" ht="24" customHeight="1" thickBot="1">
      <c r="A27" s="12" t="s">
        <v>20</v>
      </c>
      <c r="B27" s="13"/>
      <c r="C27" s="13"/>
      <c r="D27" s="13"/>
      <c r="E27" s="17">
        <v>27765.900000000009</v>
      </c>
      <c r="F27" s="340">
        <v>45528.946000000018</v>
      </c>
      <c r="G27" s="162">
        <v>73294.84600000002</v>
      </c>
      <c r="H27" s="17">
        <v>26891.025000000012</v>
      </c>
      <c r="I27" s="340">
        <v>39592.008000000016</v>
      </c>
      <c r="J27" s="18">
        <v>66483.033000000025</v>
      </c>
      <c r="L27" s="334">
        <f t="shared" ref="L27:Q27" si="21">E27/E35</f>
        <v>0.40925652387405637</v>
      </c>
      <c r="M27" s="343">
        <f t="shared" si="21"/>
        <v>0.34510692392233172</v>
      </c>
      <c r="N27" s="338">
        <f t="shared" si="21"/>
        <v>0.36689284372790809</v>
      </c>
      <c r="O27" s="334">
        <f t="shared" si="21"/>
        <v>0.40483400955398963</v>
      </c>
      <c r="P27" s="343">
        <f t="shared" si="21"/>
        <v>0.31148756334701616</v>
      </c>
      <c r="Q27" s="335">
        <f t="shared" si="21"/>
        <v>0.34352645785644298</v>
      </c>
      <c r="S27" s="325">
        <f t="shared" ref="S27:S38" si="22">(H27-E27)/E27</f>
        <v>-3.1508973236955978E-2</v>
      </c>
      <c r="T27" s="329">
        <f t="shared" ref="T27:T38" si="23">(I27-F27)/F27</f>
        <v>-0.13039919702951172</v>
      </c>
      <c r="U27" s="164">
        <f t="shared" ref="U27:U38" si="24">(J27-G27)/G27</f>
        <v>-9.2937135034023982E-2</v>
      </c>
    </row>
    <row r="28" spans="1:33" ht="24" customHeight="1">
      <c r="A28" s="46"/>
      <c r="B28" s="177" t="s">
        <v>33</v>
      </c>
      <c r="C28" s="177"/>
      <c r="D28" s="178"/>
      <c r="E28" s="39">
        <v>24598.286000000007</v>
      </c>
      <c r="F28" s="153">
        <v>33451.262000000017</v>
      </c>
      <c r="G28" s="112">
        <v>58049.548000000024</v>
      </c>
      <c r="H28" s="39">
        <v>23406.793000000012</v>
      </c>
      <c r="I28" s="153">
        <v>31393.743000000013</v>
      </c>
      <c r="J28" s="20">
        <v>54800.536000000022</v>
      </c>
      <c r="L28" s="345">
        <f t="shared" ref="L28:Q28" si="25">E28/E27</f>
        <v>0.885917114158014</v>
      </c>
      <c r="M28" s="346">
        <f t="shared" si="25"/>
        <v>0.73472515704624486</v>
      </c>
      <c r="N28" s="347">
        <f t="shared" si="25"/>
        <v>0.79200040886913126</v>
      </c>
      <c r="O28" s="345">
        <f t="shared" si="25"/>
        <v>0.87043141717357375</v>
      </c>
      <c r="P28" s="346">
        <f t="shared" si="25"/>
        <v>0.79293131583525645</v>
      </c>
      <c r="Q28" s="347">
        <f t="shared" si="25"/>
        <v>0.82427851930281226</v>
      </c>
      <c r="S28" s="326">
        <f t="shared" si="22"/>
        <v>-4.8438049708016018E-2</v>
      </c>
      <c r="T28" s="330">
        <f t="shared" si="23"/>
        <v>-6.1507963436476715E-2</v>
      </c>
      <c r="U28" s="209">
        <f t="shared" si="24"/>
        <v>-5.5969634767871076E-2</v>
      </c>
    </row>
    <row r="29" spans="1:33" ht="24" customHeight="1">
      <c r="A29" s="8"/>
      <c r="B29" t="s">
        <v>37</v>
      </c>
      <c r="E29" s="19">
        <v>1246.3060000000003</v>
      </c>
      <c r="F29" s="154">
        <v>7482.3020000000006</v>
      </c>
      <c r="G29" s="119">
        <v>8728.6080000000002</v>
      </c>
      <c r="H29" s="19">
        <v>1668.2619999999993</v>
      </c>
      <c r="I29" s="154">
        <v>6392.4819999999982</v>
      </c>
      <c r="J29" s="20">
        <v>8060.743999999997</v>
      </c>
      <c r="L29" s="345">
        <f t="shared" ref="L29:Q29" si="26">E29/E27</f>
        <v>4.4886209343115109E-2</v>
      </c>
      <c r="M29" s="346">
        <f t="shared" si="26"/>
        <v>0.16434164761907727</v>
      </c>
      <c r="N29" s="347">
        <f t="shared" si="26"/>
        <v>0.11908897386864006</v>
      </c>
      <c r="O29" s="345">
        <f t="shared" si="26"/>
        <v>6.2037873230938519E-2</v>
      </c>
      <c r="P29" s="346">
        <f t="shared" si="26"/>
        <v>0.16145889847264114</v>
      </c>
      <c r="Q29" s="347">
        <f t="shared" si="26"/>
        <v>0.12124513031768562</v>
      </c>
      <c r="S29" s="326">
        <f t="shared" si="22"/>
        <v>0.33856532825806734</v>
      </c>
      <c r="T29" s="330">
        <f t="shared" si="23"/>
        <v>-0.1456530356566739</v>
      </c>
      <c r="U29" s="209">
        <f t="shared" si="24"/>
        <v>-7.6514376633708747E-2</v>
      </c>
    </row>
    <row r="30" spans="1:33" ht="24" customHeight="1" thickBot="1">
      <c r="A30" s="8"/>
      <c r="B30" t="s">
        <v>36</v>
      </c>
      <c r="E30" s="19">
        <v>1921.308</v>
      </c>
      <c r="F30" s="154">
        <v>4595.3819999999996</v>
      </c>
      <c r="G30" s="119">
        <v>6516.69</v>
      </c>
      <c r="H30" s="19">
        <v>1815.97</v>
      </c>
      <c r="I30" s="154">
        <v>1805.7830000000001</v>
      </c>
      <c r="J30" s="20">
        <v>3621.7530000000002</v>
      </c>
      <c r="L30" s="345">
        <f t="shared" ref="L30:Q30" si="27">E30/E27</f>
        <v>6.9196676498870902E-2</v>
      </c>
      <c r="M30" s="346">
        <f t="shared" si="27"/>
        <v>0.1009331953346778</v>
      </c>
      <c r="N30" s="347">
        <f t="shared" si="27"/>
        <v>8.891061726222875E-2</v>
      </c>
      <c r="O30" s="345">
        <f t="shared" si="27"/>
        <v>6.7530709595487681E-2</v>
      </c>
      <c r="P30" s="346">
        <f t="shared" si="27"/>
        <v>4.5609785692102292E-2</v>
      </c>
      <c r="Q30" s="347">
        <f t="shared" si="27"/>
        <v>5.4476350379502075E-2</v>
      </c>
      <c r="S30" s="326">
        <f t="shared" si="22"/>
        <v>-5.4826191323827295E-2</v>
      </c>
      <c r="T30" s="330">
        <f t="shared" si="23"/>
        <v>-0.60704398459148756</v>
      </c>
      <c r="U30" s="209">
        <f t="shared" si="24"/>
        <v>-0.44423426616886785</v>
      </c>
    </row>
    <row r="31" spans="1:33" ht="24" customHeight="1" thickBot="1">
      <c r="A31" s="12" t="s">
        <v>21</v>
      </c>
      <c r="B31" s="13"/>
      <c r="C31" s="13"/>
      <c r="D31" s="13"/>
      <c r="E31" s="17">
        <v>40078.834000000003</v>
      </c>
      <c r="F31" s="340">
        <v>86398.126000000091</v>
      </c>
      <c r="G31" s="162">
        <v>126476.96000000009</v>
      </c>
      <c r="H31" s="17">
        <v>39533.791999999994</v>
      </c>
      <c r="I31" s="340">
        <v>87514.215999999957</v>
      </c>
      <c r="J31" s="18">
        <v>127048.00799999994</v>
      </c>
      <c r="L31" s="334">
        <f t="shared" ref="L31:Q31" si="28">E31/E35</f>
        <v>0.59074347612594358</v>
      </c>
      <c r="M31" s="343">
        <f t="shared" si="28"/>
        <v>0.65489307607766833</v>
      </c>
      <c r="N31" s="335">
        <f t="shared" si="28"/>
        <v>0.6331071562720918</v>
      </c>
      <c r="O31" s="334">
        <f t="shared" si="28"/>
        <v>0.59516599044601048</v>
      </c>
      <c r="P31" s="343">
        <f t="shared" si="28"/>
        <v>0.68851243665298389</v>
      </c>
      <c r="Q31" s="335">
        <f t="shared" si="28"/>
        <v>0.65647354214355702</v>
      </c>
      <c r="S31" s="327">
        <f t="shared" si="22"/>
        <v>-1.3599247922232681E-2</v>
      </c>
      <c r="T31" s="331">
        <f t="shared" si="23"/>
        <v>1.2917988522110587E-2</v>
      </c>
      <c r="U31" s="328">
        <f t="shared" si="24"/>
        <v>4.5150357820100146E-3</v>
      </c>
    </row>
    <row r="32" spans="1:33" ht="24" customHeight="1">
      <c r="A32" s="46"/>
      <c r="B32" s="3" t="s">
        <v>33</v>
      </c>
      <c r="C32" s="3"/>
      <c r="D32" s="3"/>
      <c r="E32" s="19">
        <v>38748.583000000006</v>
      </c>
      <c r="F32" s="154">
        <v>72316.721000000078</v>
      </c>
      <c r="G32" s="119">
        <v>111065.30400000009</v>
      </c>
      <c r="H32" s="19">
        <v>38276.07699999999</v>
      </c>
      <c r="I32" s="154">
        <v>71325.988999999958</v>
      </c>
      <c r="J32" s="20">
        <v>109602.06599999995</v>
      </c>
      <c r="L32" s="336">
        <f>E32/G32</f>
        <v>0.34888107810878521</v>
      </c>
      <c r="M32" s="344">
        <f>F32/G32</f>
        <v>0.65111892189121467</v>
      </c>
      <c r="N32" s="337">
        <f t="shared" ref="N32:N34" si="29">L32+M32</f>
        <v>0.99999999999999989</v>
      </c>
      <c r="O32" s="336">
        <f>H32/J32</f>
        <v>0.349227696127553</v>
      </c>
      <c r="P32" s="344">
        <f>I32/J32</f>
        <v>0.650772303872447</v>
      </c>
      <c r="Q32" s="337">
        <f t="shared" ref="Q32:Q34" si="30">O32+P32</f>
        <v>1</v>
      </c>
      <c r="S32" s="326">
        <f t="shared" si="22"/>
        <v>-1.2194149138305669E-2</v>
      </c>
      <c r="T32" s="330">
        <f t="shared" si="23"/>
        <v>-1.3699902129137173E-2</v>
      </c>
      <c r="U32" s="209">
        <f t="shared" si="24"/>
        <v>-1.3174573402330416E-2</v>
      </c>
    </row>
    <row r="33" spans="1:21" ht="24" customHeight="1">
      <c r="A33" s="8"/>
      <c r="B33" s="3" t="s">
        <v>37</v>
      </c>
      <c r="D33" s="3"/>
      <c r="E33" s="19">
        <v>787.18900000000031</v>
      </c>
      <c r="F33" s="154">
        <v>5706.6230000000005</v>
      </c>
      <c r="G33" s="119">
        <v>6493.8120000000008</v>
      </c>
      <c r="H33" s="19">
        <v>796.85099999999989</v>
      </c>
      <c r="I33" s="154">
        <v>6021.7180000000008</v>
      </c>
      <c r="J33" s="20">
        <v>6818.5690000000004</v>
      </c>
      <c r="L33" s="345">
        <f>E33/G33</f>
        <v>0.12122140277544226</v>
      </c>
      <c r="M33" s="346">
        <f>F33/G33</f>
        <v>0.87877859722455776</v>
      </c>
      <c r="N33" s="347">
        <f t="shared" si="29"/>
        <v>1</v>
      </c>
      <c r="O33" s="345">
        <f>H33/J33</f>
        <v>0.11686484363507942</v>
      </c>
      <c r="P33" s="346">
        <f>I33/J33</f>
        <v>0.88313515636492057</v>
      </c>
      <c r="Q33" s="347">
        <f t="shared" si="30"/>
        <v>1</v>
      </c>
      <c r="S33" s="326">
        <f t="shared" si="22"/>
        <v>1.2274053626256942E-2</v>
      </c>
      <c r="T33" s="330">
        <f t="shared" si="23"/>
        <v>5.5215667830168597E-2</v>
      </c>
      <c r="U33" s="209">
        <f t="shared" si="24"/>
        <v>5.0010225118928539E-2</v>
      </c>
    </row>
    <row r="34" spans="1:21" ht="24" customHeight="1" thickBot="1">
      <c r="A34" s="8"/>
      <c r="B34" t="s">
        <v>36</v>
      </c>
      <c r="E34" s="19">
        <v>543.06200000000013</v>
      </c>
      <c r="F34" s="154">
        <v>8374.7820000000011</v>
      </c>
      <c r="G34" s="119">
        <v>8917.844000000001</v>
      </c>
      <c r="H34" s="19">
        <v>460.86399999999992</v>
      </c>
      <c r="I34" s="154">
        <v>10166.508999999998</v>
      </c>
      <c r="J34" s="20">
        <v>10627.372999999998</v>
      </c>
      <c r="L34" s="348">
        <f>E34/G34</f>
        <v>6.0896108969836216E-2</v>
      </c>
      <c r="M34" s="349">
        <f>F34/G34</f>
        <v>0.93910389103016378</v>
      </c>
      <c r="N34" s="350">
        <f t="shared" si="29"/>
        <v>1</v>
      </c>
      <c r="O34" s="348">
        <f>H34/J34</f>
        <v>4.3365749936508297E-2</v>
      </c>
      <c r="P34" s="349">
        <f>I34/J34</f>
        <v>0.95663425006349179</v>
      </c>
      <c r="Q34" s="350">
        <f t="shared" si="30"/>
        <v>1</v>
      </c>
      <c r="S34" s="326">
        <f t="shared" si="22"/>
        <v>-0.15136024984255975</v>
      </c>
      <c r="T34" s="330">
        <f t="shared" si="23"/>
        <v>0.21394312114631722</v>
      </c>
      <c r="U34" s="209">
        <f t="shared" si="24"/>
        <v>0.19169756725953008</v>
      </c>
    </row>
    <row r="35" spans="1:21" ht="24" customHeight="1" thickBot="1">
      <c r="A35" s="12" t="s">
        <v>12</v>
      </c>
      <c r="B35" s="13"/>
      <c r="C35" s="13"/>
      <c r="D35" s="13"/>
      <c r="E35" s="17">
        <v>67844.734000000011</v>
      </c>
      <c r="F35" s="340">
        <v>131927.0720000001</v>
      </c>
      <c r="G35" s="162">
        <v>199771.80600000013</v>
      </c>
      <c r="H35" s="17">
        <v>66424.816999999995</v>
      </c>
      <c r="I35" s="340">
        <v>127106.22399999996</v>
      </c>
      <c r="J35" s="18">
        <v>193531.04099999997</v>
      </c>
      <c r="L35" s="334">
        <f>L27+L31</f>
        <v>1</v>
      </c>
      <c r="M35" s="343">
        <f t="shared" ref="M35:Q35" si="31">M27+M31</f>
        <v>1</v>
      </c>
      <c r="N35" s="338">
        <f t="shared" si="31"/>
        <v>0.99999999999999989</v>
      </c>
      <c r="O35" s="334">
        <f t="shared" si="31"/>
        <v>1</v>
      </c>
      <c r="P35" s="343">
        <f t="shared" si="31"/>
        <v>1</v>
      </c>
      <c r="Q35" s="335">
        <f t="shared" si="31"/>
        <v>1</v>
      </c>
      <c r="S35" s="327">
        <f t="shared" si="22"/>
        <v>-2.092891984807569E-2</v>
      </c>
      <c r="T35" s="331">
        <f t="shared" si="23"/>
        <v>-3.6541764528815891E-2</v>
      </c>
      <c r="U35" s="328">
        <f t="shared" si="24"/>
        <v>-3.1239468296142627E-2</v>
      </c>
    </row>
    <row r="36" spans="1:21" ht="24" customHeight="1">
      <c r="A36" s="179"/>
      <c r="B36" s="177" t="s">
        <v>33</v>
      </c>
      <c r="C36" s="177"/>
      <c r="D36" s="178"/>
      <c r="E36" s="180">
        <f>E28+E32</f>
        <v>63346.869000000013</v>
      </c>
      <c r="F36" s="342">
        <f t="shared" ref="F36:G36" si="32">F28+F32</f>
        <v>105767.98300000009</v>
      </c>
      <c r="G36" s="324">
        <f t="shared" si="32"/>
        <v>169114.85200000013</v>
      </c>
      <c r="H36" s="180">
        <f>H28+H32</f>
        <v>61682.87</v>
      </c>
      <c r="I36" s="342">
        <f t="shared" ref="I36:J36" si="33">I28+I32</f>
        <v>102719.73199999997</v>
      </c>
      <c r="J36" s="356">
        <f t="shared" si="33"/>
        <v>164402.60199999996</v>
      </c>
      <c r="L36" s="336">
        <f>E36/E35</f>
        <v>0.93370355022690488</v>
      </c>
      <c r="M36" s="344">
        <f t="shared" ref="M36" si="34">F36/F35</f>
        <v>0.80171553417027264</v>
      </c>
      <c r="N36" s="339">
        <f t="shared" ref="N36" si="35">G36/G35</f>
        <v>0.84654013689999885</v>
      </c>
      <c r="O36" s="336">
        <f t="shared" ref="O36" si="36">H36/H35</f>
        <v>0.92861181687561156</v>
      </c>
      <c r="P36" s="344">
        <f t="shared" ref="P36" si="37">I36/I35</f>
        <v>0.80814085075802433</v>
      </c>
      <c r="Q36" s="337">
        <f t="shared" ref="Q36" si="38">J36/J35</f>
        <v>0.84948957619671972</v>
      </c>
      <c r="S36" s="326">
        <f t="shared" si="22"/>
        <v>-2.6268054384819089E-2</v>
      </c>
      <c r="T36" s="330">
        <f t="shared" si="23"/>
        <v>-2.88201676305023E-2</v>
      </c>
      <c r="U36" s="209">
        <f t="shared" si="24"/>
        <v>-2.7864199650543826E-2</v>
      </c>
    </row>
    <row r="37" spans="1:21" ht="24" customHeight="1">
      <c r="A37" s="8"/>
      <c r="B37" s="3" t="s">
        <v>37</v>
      </c>
      <c r="C37" s="3"/>
      <c r="D37" s="183"/>
      <c r="E37" s="19">
        <f>E29+E33</f>
        <v>2033.4950000000006</v>
      </c>
      <c r="F37" s="154">
        <f t="shared" ref="F37:G37" si="39">F29+F33</f>
        <v>13188.925000000001</v>
      </c>
      <c r="G37" s="119">
        <f t="shared" si="39"/>
        <v>15222.420000000002</v>
      </c>
      <c r="H37" s="19">
        <f>H29+H33</f>
        <v>2465.1129999999994</v>
      </c>
      <c r="I37" s="154">
        <f t="shared" ref="I37:J37" si="40">I29+I33</f>
        <v>12414.199999999999</v>
      </c>
      <c r="J37" s="20">
        <f t="shared" si="40"/>
        <v>14879.312999999998</v>
      </c>
      <c r="L37" s="345">
        <f>E37/E35</f>
        <v>2.9972775779473174E-2</v>
      </c>
      <c r="M37" s="346">
        <f t="shared" ref="M37" si="41">F37/F35</f>
        <v>9.9971331130580918E-2</v>
      </c>
      <c r="N37" s="323">
        <f t="shared" ref="N37" si="42">G37/G35</f>
        <v>7.6199040819603908E-2</v>
      </c>
      <c r="O37" s="345">
        <f t="shared" ref="O37" si="43">H37/H35</f>
        <v>3.7111325425254832E-2</v>
      </c>
      <c r="P37" s="346">
        <f t="shared" ref="P37" si="44">I37/I35</f>
        <v>9.7667915931481081E-2</v>
      </c>
      <c r="Q37" s="347">
        <f t="shared" ref="Q37" si="45">J37/J35</f>
        <v>7.6883340900336508E-2</v>
      </c>
      <c r="S37" s="326">
        <f t="shared" si="22"/>
        <v>0.21225427158660271</v>
      </c>
      <c r="T37" s="330">
        <f t="shared" si="23"/>
        <v>-5.8740572108795991E-2</v>
      </c>
      <c r="U37" s="209">
        <f t="shared" si="24"/>
        <v>-2.2539583062351688E-2</v>
      </c>
    </row>
    <row r="38" spans="1:21" ht="24" customHeight="1" thickBot="1">
      <c r="A38" s="9"/>
      <c r="B38" s="184" t="s">
        <v>36</v>
      </c>
      <c r="C38" s="184"/>
      <c r="D38" s="185"/>
      <c r="E38" s="21">
        <f>E30+E34</f>
        <v>2464.37</v>
      </c>
      <c r="F38" s="155">
        <f t="shared" ref="F38:G38" si="46">F30+F34</f>
        <v>12970.164000000001</v>
      </c>
      <c r="G38" s="123">
        <f t="shared" si="46"/>
        <v>15434.534</v>
      </c>
      <c r="H38" s="21">
        <f>H30+H34</f>
        <v>2276.8339999999998</v>
      </c>
      <c r="I38" s="155">
        <f t="shared" ref="I38:J38" si="47">I30+I34</f>
        <v>11972.291999999998</v>
      </c>
      <c r="J38" s="22">
        <f t="shared" si="47"/>
        <v>14249.125999999998</v>
      </c>
      <c r="L38" s="348">
        <f>E38/E35</f>
        <v>3.6323673993621956E-2</v>
      </c>
      <c r="M38" s="349">
        <f t="shared" ref="M38" si="48">F38/F35</f>
        <v>9.8313134699146446E-2</v>
      </c>
      <c r="N38" s="351">
        <f t="shared" ref="N38" si="49">G38/G35</f>
        <v>7.7260822280397212E-2</v>
      </c>
      <c r="O38" s="348">
        <f t="shared" ref="O38" si="50">H38/H35</f>
        <v>3.4276857699133745E-2</v>
      </c>
      <c r="P38" s="349">
        <f t="shared" ref="P38" si="51">I38/I35</f>
        <v>9.4191233310494699E-2</v>
      </c>
      <c r="Q38" s="350">
        <f t="shared" ref="Q38" si="52">J38/J35</f>
        <v>7.3627082902943716E-2</v>
      </c>
      <c r="S38" s="332">
        <f t="shared" si="22"/>
        <v>-7.6098962412300131E-2</v>
      </c>
      <c r="T38" s="333">
        <f t="shared" si="23"/>
        <v>-7.6935958558427095E-2</v>
      </c>
      <c r="U38" s="208">
        <f t="shared" si="24"/>
        <v>-7.6802318748334181E-2</v>
      </c>
    </row>
    <row r="40" spans="1:21">
      <c r="H40" s="293">
        <f>(E35-H35)/1000</f>
        <v>1.4199170000000159</v>
      </c>
    </row>
    <row r="41" spans="1:21">
      <c r="A41" s="1" t="s">
        <v>130</v>
      </c>
    </row>
    <row r="42" spans="1:21" ht="15.75" thickBot="1"/>
    <row r="43" spans="1:21" ht="22.5" customHeight="1">
      <c r="A43" s="467" t="s">
        <v>16</v>
      </c>
      <c r="B43" s="450"/>
      <c r="C43" s="450"/>
      <c r="D43" s="450"/>
      <c r="E43" s="502" t="str">
        <f>E5</f>
        <v>jan-abr</v>
      </c>
      <c r="F43" s="503"/>
      <c r="G43" s="503"/>
      <c r="H43" s="503"/>
      <c r="I43" s="503"/>
      <c r="J43" s="504"/>
      <c r="L43" s="516" t="s">
        <v>154</v>
      </c>
      <c r="M43" s="517"/>
      <c r="N43" s="517"/>
    </row>
    <row r="44" spans="1:21" ht="18.75" customHeight="1">
      <c r="A44" s="485"/>
      <c r="B44" s="451"/>
      <c r="C44" s="451"/>
      <c r="D44" s="451"/>
      <c r="E44" s="505">
        <f>E6</f>
        <v>2025</v>
      </c>
      <c r="F44" s="506"/>
      <c r="G44" s="507"/>
      <c r="H44" s="508">
        <f>H6</f>
        <v>2026</v>
      </c>
      <c r="I44" s="509"/>
      <c r="J44" s="510"/>
      <c r="L44" s="518" t="s">
        <v>128</v>
      </c>
      <c r="M44" s="519" t="s">
        <v>127</v>
      </c>
      <c r="N44" s="451" t="s">
        <v>12</v>
      </c>
      <c r="S44" t="s">
        <v>133</v>
      </c>
    </row>
    <row r="45" spans="1:21" ht="18.75" customHeight="1" thickBot="1">
      <c r="A45" s="468"/>
      <c r="B45" s="491"/>
      <c r="C45" s="491"/>
      <c r="D45" s="491"/>
      <c r="E45" s="423" t="s">
        <v>29</v>
      </c>
      <c r="F45" s="424" t="s">
        <v>30</v>
      </c>
      <c r="G45" s="425" t="s">
        <v>12</v>
      </c>
      <c r="H45" s="426" t="s">
        <v>29</v>
      </c>
      <c r="I45" s="427" t="s">
        <v>30</v>
      </c>
      <c r="J45" s="428" t="s">
        <v>12</v>
      </c>
      <c r="L45" s="447"/>
      <c r="M45" s="445"/>
      <c r="N45" s="491"/>
    </row>
    <row r="46" spans="1:21" ht="24" customHeight="1" thickBot="1">
      <c r="A46" s="12" t="s">
        <v>20</v>
      </c>
      <c r="B46" s="13"/>
      <c r="C46" s="13"/>
      <c r="D46" s="13"/>
      <c r="E46" s="358">
        <f t="shared" ref="E46:J46" si="53">(E27/E8)*10</f>
        <v>2.0000524397975998</v>
      </c>
      <c r="F46" s="359">
        <f t="shared" si="53"/>
        <v>1.823183104720048</v>
      </c>
      <c r="G46" s="360">
        <f t="shared" si="53"/>
        <v>1.8863774283830721</v>
      </c>
      <c r="H46" s="358">
        <f t="shared" si="53"/>
        <v>2.1597685079845363</v>
      </c>
      <c r="I46" s="359">
        <f t="shared" si="53"/>
        <v>2.1993501163918823</v>
      </c>
      <c r="J46" s="361">
        <f t="shared" si="53"/>
        <v>2.183166720126855</v>
      </c>
      <c r="L46" s="365">
        <f t="shared" ref="L46:N47" si="54">(H46-E46)/E46</f>
        <v>7.985594027879557E-2</v>
      </c>
      <c r="M46" s="329">
        <f t="shared" si="54"/>
        <v>0.20632431854923053</v>
      </c>
      <c r="N46" s="164">
        <f t="shared" si="54"/>
        <v>0.15733293204116575</v>
      </c>
    </row>
    <row r="47" spans="1:21" ht="24" customHeight="1">
      <c r="A47" s="46"/>
      <c r="B47" s="177" t="s">
        <v>33</v>
      </c>
      <c r="C47" s="177"/>
      <c r="D47" s="178"/>
      <c r="E47" s="124">
        <f t="shared" ref="E47:J47" si="55">(E28/E9)*10</f>
        <v>2.3294025556273574</v>
      </c>
      <c r="F47" s="156">
        <f t="shared" si="55"/>
        <v>2.7615704611442302</v>
      </c>
      <c r="G47" s="362">
        <f t="shared" si="55"/>
        <v>2.5602893515567966</v>
      </c>
      <c r="H47" s="124">
        <f t="shared" si="55"/>
        <v>2.3617720500013601</v>
      </c>
      <c r="I47" s="156">
        <f t="shared" si="55"/>
        <v>2.7002436638496818</v>
      </c>
      <c r="J47" s="363">
        <f t="shared" si="55"/>
        <v>2.5444886960338042</v>
      </c>
      <c r="L47" s="326">
        <f t="shared" si="54"/>
        <v>1.3896049996083621E-2</v>
      </c>
      <c r="M47" s="330">
        <f t="shared" si="54"/>
        <v>-2.2207218015048658E-2</v>
      </c>
      <c r="N47" s="209">
        <f t="shared" si="54"/>
        <v>-6.1714335191780968E-3</v>
      </c>
    </row>
    <row r="48" spans="1:21" ht="24" customHeight="1">
      <c r="A48" s="8"/>
      <c r="B48" t="s">
        <v>37</v>
      </c>
      <c r="E48" s="125">
        <f t="shared" ref="E48:J48" si="56">(E29/E10)*10</f>
        <v>1.5519482379252336</v>
      </c>
      <c r="F48" s="157">
        <f t="shared" si="56"/>
        <v>1.4821942800544754</v>
      </c>
      <c r="G48" s="364">
        <f t="shared" si="56"/>
        <v>1.4917678199831006</v>
      </c>
      <c r="H48" s="125">
        <f t="shared" si="56"/>
        <v>1.8098678721878483</v>
      </c>
      <c r="I48" s="157">
        <f t="shared" si="56"/>
        <v>1.6224100057993227</v>
      </c>
      <c r="J48" s="363">
        <f t="shared" si="56"/>
        <v>1.6579500003496586</v>
      </c>
      <c r="L48" s="326">
        <f t="shared" ref="L48:L57" si="57">(H48-E48)/E48</f>
        <v>0.16619087412826467</v>
      </c>
      <c r="M48" s="330">
        <f t="shared" ref="M48:M57" si="58">(I48-F48)/F48</f>
        <v>9.4600099077223485E-2</v>
      </c>
      <c r="N48" s="209">
        <f t="shared" ref="N48:N57" si="59">(J48-G48)/G48</f>
        <v>0.11139949403684049</v>
      </c>
    </row>
    <row r="49" spans="1:14" ht="24" customHeight="1" thickBot="1">
      <c r="A49" s="8"/>
      <c r="B49" t="s">
        <v>36</v>
      </c>
      <c r="E49" s="125">
        <f t="shared" ref="E49:J49" si="60">(E30/E11)*10</f>
        <v>0.76254030873764456</v>
      </c>
      <c r="F49" s="157">
        <f t="shared" si="60"/>
        <v>0.58832381211357265</v>
      </c>
      <c r="G49" s="364">
        <f t="shared" si="60"/>
        <v>0.63081495159666123</v>
      </c>
      <c r="H49" s="125">
        <f t="shared" si="60"/>
        <v>1.1220544810937494</v>
      </c>
      <c r="I49" s="157">
        <f t="shared" si="60"/>
        <v>0.74150117418460992</v>
      </c>
      <c r="J49" s="363">
        <f t="shared" si="60"/>
        <v>0.89343495142757068</v>
      </c>
      <c r="L49" s="326">
        <f t="shared" si="57"/>
        <v>0.47146907283008604</v>
      </c>
      <c r="M49" s="330">
        <f t="shared" si="58"/>
        <v>0.26036233604202175</v>
      </c>
      <c r="N49" s="209">
        <f t="shared" si="59"/>
        <v>0.41631860368272766</v>
      </c>
    </row>
    <row r="50" spans="1:14" ht="24" customHeight="1" thickBot="1">
      <c r="A50" s="12" t="s">
        <v>21</v>
      </c>
      <c r="B50" s="13"/>
      <c r="C50" s="13"/>
      <c r="D50" s="13"/>
      <c r="E50" s="358">
        <f t="shared" ref="E50:J50" si="61">(E31/E12)*10</f>
        <v>2.7399591045104685</v>
      </c>
      <c r="F50" s="359">
        <f t="shared" si="61"/>
        <v>2.2576085475331671</v>
      </c>
      <c r="G50" s="360">
        <f t="shared" si="61"/>
        <v>2.3909915225327762</v>
      </c>
      <c r="H50" s="358">
        <f t="shared" si="61"/>
        <v>2.7569807756519693</v>
      </c>
      <c r="I50" s="359">
        <f t="shared" si="61"/>
        <v>2.1525256732461604</v>
      </c>
      <c r="J50" s="361">
        <f t="shared" si="61"/>
        <v>2.3101296911323637</v>
      </c>
      <c r="L50" s="325">
        <f t="shared" si="57"/>
        <v>6.2123814598108494E-3</v>
      </c>
      <c r="M50" s="329">
        <f t="shared" si="58"/>
        <v>-4.6546100475136909E-2</v>
      </c>
      <c r="N50" s="164">
        <f t="shared" si="59"/>
        <v>-3.3819371854048097E-2</v>
      </c>
    </row>
    <row r="51" spans="1:14" ht="24" customHeight="1">
      <c r="A51" s="46"/>
      <c r="B51" s="3" t="s">
        <v>33</v>
      </c>
      <c r="C51" s="3"/>
      <c r="D51" s="3"/>
      <c r="E51" s="125">
        <f t="shared" ref="E51:J51" si="62">(E32/E13)*10</f>
        <v>2.8348522234431037</v>
      </c>
      <c r="F51" s="157">
        <f t="shared" si="62"/>
        <v>3.040752258697681</v>
      </c>
      <c r="G51" s="364">
        <f t="shared" si="62"/>
        <v>2.9656043967458148</v>
      </c>
      <c r="H51" s="125">
        <f t="shared" si="62"/>
        <v>2.8401445416666249</v>
      </c>
      <c r="I51" s="157">
        <f t="shared" si="62"/>
        <v>2.9930942206281665</v>
      </c>
      <c r="J51" s="363">
        <f t="shared" si="62"/>
        <v>2.9378425614652235</v>
      </c>
      <c r="L51" s="326">
        <f t="shared" si="57"/>
        <v>1.8668762271824228E-3</v>
      </c>
      <c r="M51" s="330">
        <f t="shared" si="58"/>
        <v>-1.5673107841388496E-2</v>
      </c>
      <c r="N51" s="209">
        <f t="shared" si="59"/>
        <v>-9.3612739821449572E-3</v>
      </c>
    </row>
    <row r="52" spans="1:14" ht="24" customHeight="1">
      <c r="A52" s="8"/>
      <c r="B52" s="3" t="s">
        <v>37</v>
      </c>
      <c r="D52" s="3"/>
      <c r="E52" s="125">
        <f t="shared" ref="E52:J52" si="63">(E33/E14)*10</f>
        <v>1.4811235020631033</v>
      </c>
      <c r="F52" s="157">
        <f t="shared" si="63"/>
        <v>1.197222687851236</v>
      </c>
      <c r="G52" s="364">
        <f t="shared" si="63"/>
        <v>1.2257026760125265</v>
      </c>
      <c r="H52" s="125">
        <f t="shared" si="63"/>
        <v>1.4510229166097615</v>
      </c>
      <c r="I52" s="157">
        <f t="shared" si="63"/>
        <v>1.2016554966539859</v>
      </c>
      <c r="J52" s="363">
        <f t="shared" si="63"/>
        <v>1.2262841367899511</v>
      </c>
      <c r="L52" s="326">
        <f t="shared" si="57"/>
        <v>-2.03228059047161E-2</v>
      </c>
      <c r="M52" s="330">
        <f t="shared" si="58"/>
        <v>3.7025766782835031E-3</v>
      </c>
      <c r="N52" s="209">
        <f t="shared" si="59"/>
        <v>4.7438974296459835E-4</v>
      </c>
    </row>
    <row r="53" spans="1:14" ht="24" customHeight="1" thickBot="1">
      <c r="A53" s="8"/>
      <c r="B53" t="s">
        <v>36</v>
      </c>
      <c r="E53" s="125">
        <f t="shared" ref="E53:J53" si="64">(E34/E15)*10</f>
        <v>1.2705998511953509</v>
      </c>
      <c r="F53" s="157">
        <f t="shared" si="64"/>
        <v>0.86154157306052459</v>
      </c>
      <c r="G53" s="364">
        <f t="shared" si="64"/>
        <v>0.87876981898089324</v>
      </c>
      <c r="H53" s="125">
        <f t="shared" si="64"/>
        <v>1.4698121210768189</v>
      </c>
      <c r="I53" s="157">
        <f t="shared" si="64"/>
        <v>0.86046337433039399</v>
      </c>
      <c r="J53" s="363">
        <f t="shared" si="64"/>
        <v>0.87621633926578668</v>
      </c>
      <c r="L53" s="326">
        <f t="shared" si="57"/>
        <v>0.15678600126865569</v>
      </c>
      <c r="M53" s="330">
        <f t="shared" si="58"/>
        <v>-1.2514761490852076E-3</v>
      </c>
      <c r="N53" s="209">
        <f t="shared" si="59"/>
        <v>-2.9057435291391979E-3</v>
      </c>
    </row>
    <row r="54" spans="1:14" ht="24" customHeight="1" thickBot="1">
      <c r="A54" s="12" t="s">
        <v>12</v>
      </c>
      <c r="B54" s="13"/>
      <c r="C54" s="13"/>
      <c r="D54" s="13"/>
      <c r="E54" s="358">
        <f t="shared" ref="E54:J54" si="65">(E35/E16)*10</f>
        <v>2.3796723240270228</v>
      </c>
      <c r="F54" s="359">
        <f t="shared" si="65"/>
        <v>2.0860678880662595</v>
      </c>
      <c r="G54" s="360">
        <f t="shared" si="65"/>
        <v>2.1772995495470968</v>
      </c>
      <c r="H54" s="358">
        <f t="shared" si="65"/>
        <v>2.4794254525509833</v>
      </c>
      <c r="I54" s="359">
        <f t="shared" si="65"/>
        <v>2.1668956797881207</v>
      </c>
      <c r="J54" s="361">
        <f t="shared" si="65"/>
        <v>2.2648820487652599</v>
      </c>
      <c r="L54" s="325">
        <f t="shared" si="57"/>
        <v>4.1918850556345671E-2</v>
      </c>
      <c r="M54" s="329">
        <f t="shared" si="58"/>
        <v>3.8746481926236254E-2</v>
      </c>
      <c r="N54" s="164">
        <f t="shared" si="59"/>
        <v>4.0225286978257647E-2</v>
      </c>
    </row>
    <row r="55" spans="1:14" ht="24" customHeight="1">
      <c r="A55" s="179"/>
      <c r="B55" s="177" t="s">
        <v>33</v>
      </c>
      <c r="C55" s="177"/>
      <c r="D55" s="178"/>
      <c r="E55" s="124">
        <f t="shared" ref="E55:J55" si="66">(E36/E17)*10</f>
        <v>2.6145541490196185</v>
      </c>
      <c r="F55" s="156">
        <f t="shared" si="66"/>
        <v>2.9465412233909238</v>
      </c>
      <c r="G55" s="362">
        <f t="shared" si="66"/>
        <v>2.8127586905737401</v>
      </c>
      <c r="H55" s="124">
        <f t="shared" si="66"/>
        <v>2.6374293067787486</v>
      </c>
      <c r="I55" s="156">
        <f t="shared" si="66"/>
        <v>2.8970677491439645</v>
      </c>
      <c r="J55" s="366">
        <f t="shared" si="66"/>
        <v>2.793874577919615</v>
      </c>
      <c r="L55" s="326">
        <f t="shared" si="57"/>
        <v>8.7491619814826557E-3</v>
      </c>
      <c r="M55" s="330">
        <f t="shared" si="58"/>
        <v>-1.679035536792E-2</v>
      </c>
      <c r="N55" s="209">
        <f t="shared" si="59"/>
        <v>-6.7137336442725922E-3</v>
      </c>
    </row>
    <row r="56" spans="1:14" ht="24" customHeight="1">
      <c r="A56" s="8"/>
      <c r="B56" s="3" t="s">
        <v>37</v>
      </c>
      <c r="C56" s="3"/>
      <c r="D56" s="183"/>
      <c r="E56" s="125">
        <f t="shared" ref="E56:J56" si="67">(E37/E18)*10</f>
        <v>1.5237422632517574</v>
      </c>
      <c r="F56" s="157">
        <f t="shared" si="67"/>
        <v>1.3437962699940371</v>
      </c>
      <c r="G56" s="364">
        <f t="shared" si="67"/>
        <v>1.3653354639465229</v>
      </c>
      <c r="H56" s="125">
        <f t="shared" si="67"/>
        <v>1.6758941998362924</v>
      </c>
      <c r="I56" s="157">
        <f t="shared" si="67"/>
        <v>1.3868600091606809</v>
      </c>
      <c r="J56" s="363">
        <f t="shared" si="67"/>
        <v>1.4276523897394646</v>
      </c>
      <c r="L56" s="326">
        <f t="shared" si="57"/>
        <v>9.9854115918418904E-2</v>
      </c>
      <c r="M56" s="330">
        <f t="shared" si="58"/>
        <v>3.2046330331631914E-2</v>
      </c>
      <c r="N56" s="209">
        <f t="shared" si="59"/>
        <v>4.5642208408484208E-2</v>
      </c>
    </row>
    <row r="57" spans="1:14" ht="24" customHeight="1" thickBot="1">
      <c r="A57" s="9"/>
      <c r="B57" s="184" t="s">
        <v>36</v>
      </c>
      <c r="C57" s="184"/>
      <c r="D57" s="185"/>
      <c r="E57" s="126">
        <f t="shared" ref="E57:J57" si="68">(E38/E19)*10</f>
        <v>0.8362241056307369</v>
      </c>
      <c r="F57" s="158">
        <f t="shared" si="68"/>
        <v>0.7398134621303577</v>
      </c>
      <c r="G57" s="367">
        <f t="shared" si="68"/>
        <v>0.75368760177958671</v>
      </c>
      <c r="H57" s="126">
        <f t="shared" si="68"/>
        <v>1.1784940470583118</v>
      </c>
      <c r="I57" s="158">
        <f t="shared" si="68"/>
        <v>0.84013354513463878</v>
      </c>
      <c r="J57" s="368">
        <f t="shared" si="68"/>
        <v>0.88052964047654336</v>
      </c>
      <c r="L57" s="332">
        <f t="shared" si="57"/>
        <v>0.40930408382500738</v>
      </c>
      <c r="M57" s="333">
        <f t="shared" si="58"/>
        <v>0.13560186200910782</v>
      </c>
      <c r="N57" s="208">
        <f t="shared" si="59"/>
        <v>0.16829524380852315</v>
      </c>
    </row>
  </sheetData>
  <mergeCells count="30">
    <mergeCell ref="N44:N45"/>
    <mergeCell ref="S24:U24"/>
    <mergeCell ref="L25:N25"/>
    <mergeCell ref="S25:S26"/>
    <mergeCell ref="T25:T26"/>
    <mergeCell ref="U25:U26"/>
    <mergeCell ref="S5:U5"/>
    <mergeCell ref="S6:S7"/>
    <mergeCell ref="T6:T7"/>
    <mergeCell ref="U6:U7"/>
    <mergeCell ref="E5:J5"/>
    <mergeCell ref="L5:Q5"/>
    <mergeCell ref="E6:G6"/>
    <mergeCell ref="H6:J6"/>
    <mergeCell ref="A5:D7"/>
    <mergeCell ref="L6:N6"/>
    <mergeCell ref="O6:Q6"/>
    <mergeCell ref="O25:Q25"/>
    <mergeCell ref="A43:D45"/>
    <mergeCell ref="E43:J43"/>
    <mergeCell ref="E44:G44"/>
    <mergeCell ref="H44:J44"/>
    <mergeCell ref="A24:D26"/>
    <mergeCell ref="E24:J24"/>
    <mergeCell ref="L24:Q24"/>
    <mergeCell ref="E25:G25"/>
    <mergeCell ref="H25:J25"/>
    <mergeCell ref="L43:N43"/>
    <mergeCell ref="L44:L45"/>
    <mergeCell ref="M44:M4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6F3206D7-666F-41E7-A978-4F801C77038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L46:L57</xm:sqref>
        </x14:conditionalFormatting>
        <x14:conditionalFormatting xmlns:xm="http://schemas.microsoft.com/office/excel/2006/main">
          <x14:cfRule type="iconSet" priority="1" id="{27A0EAFB-5F63-479D-8F20-BC286804939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M46:N57</xm:sqref>
        </x14:conditionalFormatting>
        <x14:conditionalFormatting xmlns:xm="http://schemas.microsoft.com/office/excel/2006/main">
          <x14:cfRule type="iconSet" priority="14" id="{E95C479B-FA3F-437E-A912-946FCB7A7C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S8:S19</xm:sqref>
        </x14:conditionalFormatting>
        <x14:conditionalFormatting xmlns:xm="http://schemas.microsoft.com/office/excel/2006/main">
          <x14:cfRule type="iconSet" priority="8" id="{7F163B1A-0C36-48EB-B9DA-8774E571CC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S27:S38</xm:sqref>
        </x14:conditionalFormatting>
        <x14:conditionalFormatting xmlns:xm="http://schemas.microsoft.com/office/excel/2006/main">
          <x14:cfRule type="iconSet" priority="13" id="{42E54805-FD48-45A6-9738-C285FA39C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T8:U19</xm:sqref>
        </x14:conditionalFormatting>
        <x14:conditionalFormatting xmlns:xm="http://schemas.microsoft.com/office/excel/2006/main">
          <x14:cfRule type="iconSet" priority="7" id="{97BB28DD-341F-4137-ADC8-18B8B7FA49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T27:U38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9">
    <pageSetUpPr fitToPage="1"/>
  </sheetPr>
  <dimension ref="A1:AQ97"/>
  <sheetViews>
    <sheetView showGridLines="0" topLeftCell="X40" workbookViewId="0">
      <selection activeCell="U103" sqref="U103"/>
    </sheetView>
  </sheetViews>
  <sheetFormatPr defaultRowHeight="15"/>
  <cols>
    <col min="1" max="1" width="32.85546875" customWidth="1"/>
    <col min="2" max="2" width="9.42578125" customWidth="1"/>
    <col min="3" max="3" width="9.5703125" customWidth="1"/>
    <col min="4" max="4" width="9.42578125" bestFit="1" customWidth="1"/>
    <col min="5" max="5" width="9.28515625" bestFit="1" customWidth="1"/>
    <col min="6" max="16" width="10.85546875" customWidth="1"/>
    <col min="17" max="17" width="2.28515625" customWidth="1"/>
    <col min="18" max="20" width="10.85546875" customWidth="1"/>
    <col min="23" max="23" width="9.42578125" customWidth="1"/>
    <col min="24" max="29" width="9.140625" customWidth="1"/>
    <col min="30" max="30" width="1.7109375" customWidth="1"/>
    <col min="31" max="33" width="10.85546875" customWidth="1"/>
    <col min="34" max="34" width="2.28515625" customWidth="1"/>
  </cols>
  <sheetData>
    <row r="1" spans="1:43" ht="15.75">
      <c r="A1" s="4" t="s">
        <v>142</v>
      </c>
    </row>
    <row r="3" spans="1:43" ht="8.25" customHeight="1" thickBot="1"/>
    <row r="4" spans="1:43">
      <c r="A4" s="492" t="s">
        <v>3</v>
      </c>
      <c r="B4" s="458" t="s">
        <v>134</v>
      </c>
      <c r="C4" s="511"/>
      <c r="D4" s="511"/>
      <c r="E4" s="511"/>
      <c r="F4" s="511"/>
      <c r="G4" s="522"/>
      <c r="H4" s="512" t="s">
        <v>136</v>
      </c>
      <c r="I4" s="511"/>
      <c r="J4" s="511"/>
      <c r="K4" s="511"/>
      <c r="L4" s="511"/>
      <c r="M4" s="522"/>
      <c r="N4" s="526" t="s">
        <v>154</v>
      </c>
      <c r="O4" s="517"/>
      <c r="P4" s="527"/>
      <c r="R4" s="512" t="s">
        <v>135</v>
      </c>
      <c r="S4" s="511"/>
      <c r="T4" s="511"/>
      <c r="U4" s="511"/>
      <c r="V4" s="511"/>
      <c r="W4" s="522"/>
      <c r="X4" s="511" t="s">
        <v>137</v>
      </c>
      <c r="Y4" s="511"/>
      <c r="Z4" s="511"/>
      <c r="AA4" s="511"/>
      <c r="AB4" s="511"/>
      <c r="AC4" s="459"/>
      <c r="AE4" s="517" t="s">
        <v>154</v>
      </c>
      <c r="AF4" s="517"/>
      <c r="AG4" s="517"/>
      <c r="AI4" s="476" t="s">
        <v>140</v>
      </c>
      <c r="AJ4" s="481"/>
      <c r="AK4" s="481"/>
      <c r="AL4" s="481"/>
      <c r="AM4" s="481"/>
      <c r="AN4" s="477"/>
      <c r="AO4" s="517" t="s">
        <v>154</v>
      </c>
      <c r="AP4" s="517"/>
      <c r="AQ4" s="517"/>
    </row>
    <row r="5" spans="1:43" ht="20.25" customHeight="1">
      <c r="A5" s="493"/>
      <c r="B5" s="523" t="s">
        <v>175</v>
      </c>
      <c r="C5" s="498"/>
      <c r="D5" s="499"/>
      <c r="E5" s="524" t="s">
        <v>176</v>
      </c>
      <c r="F5" s="514"/>
      <c r="G5" s="525"/>
      <c r="H5" s="523" t="str">
        <f>B5</f>
        <v>jan-abr 2025</v>
      </c>
      <c r="I5" s="498"/>
      <c r="J5" s="499"/>
      <c r="K5" s="524" t="str">
        <f>E5</f>
        <v>jan-abr 2026</v>
      </c>
      <c r="L5" s="514"/>
      <c r="M5" s="525"/>
      <c r="N5" s="500" t="s">
        <v>138</v>
      </c>
      <c r="O5" s="498"/>
      <c r="P5" s="501"/>
      <c r="R5" s="521" t="str">
        <f>B5</f>
        <v>jan-abr 2025</v>
      </c>
      <c r="S5" s="498"/>
      <c r="T5" s="499"/>
      <c r="U5" s="523" t="str">
        <f>K5</f>
        <v>jan-abr 2026</v>
      </c>
      <c r="V5" s="498"/>
      <c r="W5" s="499"/>
      <c r="X5" s="523" t="str">
        <f>H5</f>
        <v>jan-abr 2025</v>
      </c>
      <c r="Y5" s="498"/>
      <c r="Z5" s="499"/>
      <c r="AA5" s="523" t="str">
        <f>U5</f>
        <v>jan-abr 2026</v>
      </c>
      <c r="AB5" s="498"/>
      <c r="AC5" s="499"/>
      <c r="AE5" s="497" t="s">
        <v>139</v>
      </c>
      <c r="AF5" s="498"/>
      <c r="AG5" s="501"/>
      <c r="AI5" s="528" t="str">
        <f>X5</f>
        <v>jan-abr 2025</v>
      </c>
      <c r="AJ5" s="529"/>
      <c r="AK5" s="529"/>
      <c r="AL5" s="523" t="str">
        <f>AA5</f>
        <v>jan-abr 2026</v>
      </c>
      <c r="AM5" s="498"/>
      <c r="AN5" s="499"/>
      <c r="AO5" s="498" t="s">
        <v>140</v>
      </c>
      <c r="AP5" s="498"/>
      <c r="AQ5" s="501"/>
    </row>
    <row r="6" spans="1:43" ht="19.5" customHeight="1" thickBot="1">
      <c r="A6" s="494"/>
      <c r="B6" s="99" t="s">
        <v>29</v>
      </c>
      <c r="C6" s="135" t="s">
        <v>30</v>
      </c>
      <c r="D6" s="263" t="s">
        <v>12</v>
      </c>
      <c r="E6" s="159" t="s">
        <v>29</v>
      </c>
      <c r="F6" s="353" t="s">
        <v>30</v>
      </c>
      <c r="G6" s="134" t="s">
        <v>12</v>
      </c>
      <c r="H6" s="176" t="s">
        <v>29</v>
      </c>
      <c r="I6" s="135" t="s">
        <v>30</v>
      </c>
      <c r="J6" s="176" t="s">
        <v>12</v>
      </c>
      <c r="K6" s="99" t="s">
        <v>29</v>
      </c>
      <c r="L6" s="135" t="s">
        <v>30</v>
      </c>
      <c r="M6" s="133" t="s">
        <v>12</v>
      </c>
      <c r="N6" s="99" t="s">
        <v>29</v>
      </c>
      <c r="O6" s="135" t="s">
        <v>30</v>
      </c>
      <c r="P6" s="166" t="s">
        <v>12</v>
      </c>
      <c r="R6" s="25" t="s">
        <v>29</v>
      </c>
      <c r="S6" s="160" t="s">
        <v>30</v>
      </c>
      <c r="T6" s="134" t="s">
        <v>12</v>
      </c>
      <c r="U6" s="352" t="s">
        <v>29</v>
      </c>
      <c r="V6" s="353" t="s">
        <v>30</v>
      </c>
      <c r="W6" s="134" t="s">
        <v>12</v>
      </c>
      <c r="X6" s="176" t="s">
        <v>29</v>
      </c>
      <c r="Y6" s="135" t="s">
        <v>30</v>
      </c>
      <c r="Z6" s="176" t="s">
        <v>12</v>
      </c>
      <c r="AA6" s="99" t="s">
        <v>29</v>
      </c>
      <c r="AB6" s="135" t="s">
        <v>30</v>
      </c>
      <c r="AC6" s="166" t="s">
        <v>12</v>
      </c>
      <c r="AE6" s="25" t="s">
        <v>29</v>
      </c>
      <c r="AF6" s="135" t="s">
        <v>30</v>
      </c>
      <c r="AG6" s="166" t="s">
        <v>12</v>
      </c>
      <c r="AI6" s="407" t="s">
        <v>29</v>
      </c>
      <c r="AJ6" s="135" t="s">
        <v>30</v>
      </c>
      <c r="AK6" s="263" t="s">
        <v>12</v>
      </c>
      <c r="AL6" s="408" t="s">
        <v>29</v>
      </c>
      <c r="AM6" s="135" t="s">
        <v>30</v>
      </c>
      <c r="AN6" s="263" t="s">
        <v>12</v>
      </c>
      <c r="AO6" s="176" t="s">
        <v>29</v>
      </c>
      <c r="AP6" s="135" t="s">
        <v>30</v>
      </c>
      <c r="AQ6" s="166" t="s">
        <v>12</v>
      </c>
    </row>
    <row r="7" spans="1:43" ht="20.100000000000001" customHeight="1">
      <c r="A7" s="8" t="s">
        <v>184</v>
      </c>
      <c r="B7" s="39">
        <v>27144.309999999998</v>
      </c>
      <c r="C7" s="370">
        <v>50233.529999999984</v>
      </c>
      <c r="D7" s="375">
        <v>77377.839999999982</v>
      </c>
      <c r="E7" s="39">
        <v>24416.159999999993</v>
      </c>
      <c r="F7" s="379">
        <v>52851.209999999992</v>
      </c>
      <c r="G7" s="377">
        <v>77267.369999999981</v>
      </c>
      <c r="H7" s="345">
        <f t="shared" ref="H7:H32" si="0">B7/$B$33</f>
        <v>9.5209398656953922E-2</v>
      </c>
      <c r="I7" s="323">
        <f t="shared" ref="I7:I32" si="1">C7/$C$33</f>
        <v>7.9430667450281073E-2</v>
      </c>
      <c r="J7" s="398">
        <f t="shared" ref="J7:J32" si="2">D7/$D$33</f>
        <v>8.4333590184856769E-2</v>
      </c>
      <c r="K7" s="323">
        <f t="shared" ref="K7:K32" si="3">E7/$E$33</f>
        <v>9.1137697161525005E-2</v>
      </c>
      <c r="L7" s="323">
        <f t="shared" ref="L7:L32" si="4">F7/$F$33</f>
        <v>9.0100275986937317E-2</v>
      </c>
      <c r="M7" s="399">
        <f t="shared" ref="M7:M32" si="5">G7/$G$33</f>
        <v>9.0425535027377477E-2</v>
      </c>
      <c r="N7" s="392">
        <f t="shared" ref="N7:N33" si="6">(E7-B7)/B7</f>
        <v>-0.10050540978938147</v>
      </c>
      <c r="O7" s="393">
        <f t="shared" ref="O7:O33" si="7">(F7-C7)/C7</f>
        <v>5.2110214034331422E-2</v>
      </c>
      <c r="P7" s="382">
        <f t="shared" ref="P7:P33" si="8">(G7-D7)/D7</f>
        <v>-1.4276697307653095E-3</v>
      </c>
      <c r="R7" s="401">
        <v>7820.6839999999993</v>
      </c>
      <c r="S7" s="369">
        <v>15369.375000000007</v>
      </c>
      <c r="T7" s="374">
        <v>23190.059000000008</v>
      </c>
      <c r="U7" s="39">
        <v>7027.6780000000008</v>
      </c>
      <c r="V7" s="112">
        <v>16308.650000000003</v>
      </c>
      <c r="W7" s="380">
        <v>23336.328000000005</v>
      </c>
      <c r="X7" s="345">
        <f>R7/$R$33</f>
        <v>0.11527326498177444</v>
      </c>
      <c r="Y7" s="323">
        <f>S7/$S$33</f>
        <v>0.11649902303599977</v>
      </c>
      <c r="Z7" s="398">
        <f>T7/$T$33</f>
        <v>0.11608274192605546</v>
      </c>
      <c r="AA7" s="323">
        <f>U7/$U$33</f>
        <v>0.10579898172696513</v>
      </c>
      <c r="AB7" s="323">
        <f>V7/$V$33</f>
        <v>0.12830724953327227</v>
      </c>
      <c r="AC7" s="399">
        <f>W7/$W$33</f>
        <v>0.1205818347249008</v>
      </c>
      <c r="AE7" s="392">
        <f t="shared" ref="AE7:AE33" si="9">(U7-R7)/R7</f>
        <v>-0.10139854774850877</v>
      </c>
      <c r="AF7" s="393">
        <f t="shared" ref="AF7:AF33" si="10">(V7-S7)/S7</f>
        <v>6.111341547720682E-2</v>
      </c>
      <c r="AG7" s="382">
        <f t="shared" ref="AG7:AG33" si="11">(W7-T7)/T7</f>
        <v>6.3074009427917599E-3</v>
      </c>
      <c r="AI7" s="27">
        <f t="shared" ref="AI7:AI18" si="12">(R7/B7)*10</f>
        <v>2.8811504142120392</v>
      </c>
      <c r="AJ7" s="28">
        <f t="shared" ref="AJ7:AJ18" si="13">(S7/C7)*10</f>
        <v>3.0595849027532034</v>
      </c>
      <c r="AK7" s="406">
        <f t="shared" ref="AK7:AK18" si="14">(T7/D7)*10</f>
        <v>2.9969897066136779</v>
      </c>
      <c r="AL7" s="28">
        <f t="shared" ref="AL7:AL18" si="15">(U7/E7)*10</f>
        <v>2.8782896245765111</v>
      </c>
      <c r="AM7" s="28">
        <f t="shared" ref="AM7:AM18" si="16">(V7/F7)*10</f>
        <v>3.0857666267243467</v>
      </c>
      <c r="AN7" s="402">
        <f t="shared" ref="AN7:AN18" si="17">(W7/G7)*10</f>
        <v>3.0202047772559117</v>
      </c>
      <c r="AO7" s="383">
        <f t="shared" ref="AO7:AO18" si="18">(AL7-AI7)/AI7</f>
        <v>-9.9293310804481299E-4</v>
      </c>
      <c r="AP7" s="381">
        <f t="shared" ref="AP7:AP18" si="19">(AM7-AJ7)/AJ7</f>
        <v>8.5572797628800344E-3</v>
      </c>
      <c r="AQ7" s="382">
        <f t="shared" ref="AQ7:AQ18" si="20">(AN7-AK7)/AK7</f>
        <v>7.7461295883010277E-3</v>
      </c>
    </row>
    <row r="8" spans="1:43" ht="20.100000000000001" customHeight="1">
      <c r="A8" s="8" t="s">
        <v>186</v>
      </c>
      <c r="B8" s="19">
        <v>3492.31</v>
      </c>
      <c r="C8" s="371">
        <v>111677.35</v>
      </c>
      <c r="D8" s="375">
        <v>115169.66</v>
      </c>
      <c r="E8" s="19">
        <v>2887.5999999999995</v>
      </c>
      <c r="F8" s="369">
        <v>135143.01</v>
      </c>
      <c r="G8" s="377">
        <v>138030.61000000002</v>
      </c>
      <c r="H8" s="345">
        <f t="shared" si="0"/>
        <v>1.2249371416096663E-2</v>
      </c>
      <c r="I8" s="323">
        <f t="shared" si="1"/>
        <v>0.17658736006764109</v>
      </c>
      <c r="J8" s="399">
        <f t="shared" si="2"/>
        <v>0.12552264198857574</v>
      </c>
      <c r="K8" s="323">
        <f t="shared" si="3"/>
        <v>1.0778485000246543E-2</v>
      </c>
      <c r="L8" s="323">
        <f t="shared" si="4"/>
        <v>0.23039060976476097</v>
      </c>
      <c r="M8" s="399">
        <f t="shared" si="5"/>
        <v>0.16153638669732495</v>
      </c>
      <c r="N8" s="394">
        <f t="shared" si="6"/>
        <v>-0.1731547313955521</v>
      </c>
      <c r="O8" s="395">
        <f t="shared" si="7"/>
        <v>0.2101201362675601</v>
      </c>
      <c r="P8" s="386">
        <f t="shared" si="8"/>
        <v>0.19849802456653959</v>
      </c>
      <c r="R8" s="401">
        <v>691.76099999999997</v>
      </c>
      <c r="S8" s="369">
        <v>13262.589999999998</v>
      </c>
      <c r="T8" s="374">
        <v>13954.350999999999</v>
      </c>
      <c r="U8" s="19">
        <v>710.00699999999995</v>
      </c>
      <c r="V8" s="119">
        <v>15859.058000000003</v>
      </c>
      <c r="W8" s="375">
        <v>16569.065000000002</v>
      </c>
      <c r="X8" s="345">
        <f t="shared" ref="X8:X32" si="21">R8/$R$33</f>
        <v>1.01962371906418E-2</v>
      </c>
      <c r="Y8" s="323">
        <f t="shared" ref="Y8:Y32" si="22">S8/$S$33</f>
        <v>0.1005297078070526</v>
      </c>
      <c r="Z8" s="399">
        <f t="shared" ref="Z8:Z32" si="23">T8/$T$33</f>
        <v>6.9851453412800427E-2</v>
      </c>
      <c r="AA8" s="323">
        <f t="shared" ref="AA8:AA32" si="24">U8/$U$33</f>
        <v>1.0688881536549814E-2</v>
      </c>
      <c r="AB8" s="323">
        <f t="shared" ref="AB8:AB32" si="25">V8/$V$33</f>
        <v>0.12477011353905061</v>
      </c>
      <c r="AC8" s="399">
        <f t="shared" ref="AC8:AC32" si="26">W8/$W$33</f>
        <v>8.5614508734027844E-2</v>
      </c>
      <c r="AE8" s="394">
        <f t="shared" si="9"/>
        <v>2.6376161709029539E-2</v>
      </c>
      <c r="AF8" s="395">
        <f t="shared" si="10"/>
        <v>0.19577382698251283</v>
      </c>
      <c r="AG8" s="386">
        <f t="shared" si="11"/>
        <v>0.1873762527544279</v>
      </c>
      <c r="AI8" s="27">
        <f t="shared" si="12"/>
        <v>1.9808121272166559</v>
      </c>
      <c r="AJ8" s="28">
        <f t="shared" si="13"/>
        <v>1.1875810090407766</v>
      </c>
      <c r="AK8" s="402">
        <f t="shared" si="14"/>
        <v>1.2116342967409992</v>
      </c>
      <c r="AL8" s="28">
        <f t="shared" si="15"/>
        <v>2.4588135475827682</v>
      </c>
      <c r="AM8" s="28">
        <f t="shared" si="16"/>
        <v>1.1735019073498512</v>
      </c>
      <c r="AN8" s="402">
        <f t="shared" si="17"/>
        <v>1.2003906235001063</v>
      </c>
      <c r="AO8" s="384">
        <f t="shared" si="18"/>
        <v>0.24131587938012949</v>
      </c>
      <c r="AP8" s="385">
        <f t="shared" si="19"/>
        <v>-1.1855276889529642E-2</v>
      </c>
      <c r="AQ8" s="386">
        <f t="shared" si="20"/>
        <v>-9.27975815073547E-3</v>
      </c>
    </row>
    <row r="9" spans="1:43" ht="20.100000000000001" customHeight="1">
      <c r="A9" s="8" t="s">
        <v>183</v>
      </c>
      <c r="B9" s="19">
        <v>29255.239999999998</v>
      </c>
      <c r="C9" s="371">
        <v>37623.060000000005</v>
      </c>
      <c r="D9" s="375">
        <v>66878.3</v>
      </c>
      <c r="E9" s="19">
        <v>30637.1</v>
      </c>
      <c r="F9" s="369">
        <v>27937.469999999998</v>
      </c>
      <c r="G9" s="377">
        <v>58574.569999999992</v>
      </c>
      <c r="H9" s="345">
        <f t="shared" si="0"/>
        <v>0.10261354250540407</v>
      </c>
      <c r="I9" s="323">
        <f t="shared" si="1"/>
        <v>5.9490638370864511E-2</v>
      </c>
      <c r="J9" s="399">
        <f t="shared" si="2"/>
        <v>7.2890211777169131E-2</v>
      </c>
      <c r="K9" s="323">
        <f t="shared" si="3"/>
        <v>0.11435847167234153</v>
      </c>
      <c r="L9" s="323">
        <f t="shared" si="4"/>
        <v>4.7627552091556315E-2</v>
      </c>
      <c r="M9" s="399">
        <f t="shared" si="5"/>
        <v>6.8549464427850648E-2</v>
      </c>
      <c r="N9" s="394">
        <f t="shared" si="6"/>
        <v>4.7234615063831323E-2</v>
      </c>
      <c r="O9" s="395">
        <f t="shared" si="7"/>
        <v>-0.25743759279548251</v>
      </c>
      <c r="P9" s="386">
        <f t="shared" si="8"/>
        <v>-0.12416179837107119</v>
      </c>
      <c r="R9" s="401">
        <v>8745.3089999999975</v>
      </c>
      <c r="S9" s="369">
        <v>11579.103999999998</v>
      </c>
      <c r="T9" s="374">
        <v>20324.412999999993</v>
      </c>
      <c r="U9" s="19">
        <v>8602.5030000000006</v>
      </c>
      <c r="V9" s="119">
        <v>7916.9499999999989</v>
      </c>
      <c r="W9" s="375">
        <v>16519.453000000001</v>
      </c>
      <c r="X9" s="345">
        <f t="shared" si="21"/>
        <v>0.12890180982948507</v>
      </c>
      <c r="Y9" s="323">
        <f t="shared" si="22"/>
        <v>8.7768975877824312E-2</v>
      </c>
      <c r="Z9" s="399">
        <f t="shared" si="23"/>
        <v>0.10173814517149633</v>
      </c>
      <c r="AA9" s="323">
        <f t="shared" si="24"/>
        <v>0.12950736469473453</v>
      </c>
      <c r="AB9" s="323">
        <f t="shared" si="25"/>
        <v>6.2286092300248001E-2</v>
      </c>
      <c r="AC9" s="399">
        <f t="shared" si="26"/>
        <v>8.5358157092742554E-2</v>
      </c>
      <c r="AE9" s="394">
        <f t="shared" si="9"/>
        <v>-1.6329440160433084E-2</v>
      </c>
      <c r="AF9" s="395">
        <f t="shared" si="10"/>
        <v>-0.31627265805713461</v>
      </c>
      <c r="AG9" s="386">
        <f t="shared" si="11"/>
        <v>-0.18721131085065007</v>
      </c>
      <c r="AI9" s="27">
        <f t="shared" si="12"/>
        <v>2.9893137092705437</v>
      </c>
      <c r="AJ9" s="28">
        <f t="shared" si="13"/>
        <v>3.0776614129738507</v>
      </c>
      <c r="AK9" s="402">
        <f t="shared" si="14"/>
        <v>3.0390145981581456</v>
      </c>
      <c r="AL9" s="28">
        <f t="shared" si="15"/>
        <v>2.8078711757966652</v>
      </c>
      <c r="AM9" s="28">
        <f t="shared" si="16"/>
        <v>2.8338106492821291</v>
      </c>
      <c r="AN9" s="402">
        <f t="shared" si="17"/>
        <v>2.8202431533001442</v>
      </c>
      <c r="AO9" s="384">
        <f t="shared" si="18"/>
        <v>-6.0697053277206675E-2</v>
      </c>
      <c r="AP9" s="385">
        <f t="shared" si="19"/>
        <v>-7.9232485634635155E-2</v>
      </c>
      <c r="AQ9" s="386">
        <f t="shared" si="20"/>
        <v>-7.1987625525258128E-2</v>
      </c>
    </row>
    <row r="10" spans="1:43" ht="20.100000000000001" customHeight="1">
      <c r="A10" s="8" t="s">
        <v>185</v>
      </c>
      <c r="B10" s="19">
        <v>12980.070000000002</v>
      </c>
      <c r="C10" s="371">
        <v>35601.569999999992</v>
      </c>
      <c r="D10" s="375">
        <v>48581.639999999992</v>
      </c>
      <c r="E10" s="19">
        <v>15502.660000000002</v>
      </c>
      <c r="F10" s="369">
        <v>37846.78</v>
      </c>
      <c r="G10" s="377">
        <v>53349.440000000002</v>
      </c>
      <c r="H10" s="345">
        <f t="shared" si="0"/>
        <v>4.5527945238805781E-2</v>
      </c>
      <c r="I10" s="323">
        <f t="shared" si="1"/>
        <v>5.6294201649334692E-2</v>
      </c>
      <c r="J10" s="399">
        <f t="shared" si="2"/>
        <v>5.2948804441533201E-2</v>
      </c>
      <c r="K10" s="323">
        <f t="shared" si="3"/>
        <v>5.7866459438260881E-2</v>
      </c>
      <c r="L10" s="323">
        <f t="shared" si="4"/>
        <v>6.4520856253185127E-2</v>
      </c>
      <c r="M10" s="399">
        <f t="shared" si="5"/>
        <v>6.2434526442545858E-2</v>
      </c>
      <c r="N10" s="394">
        <f t="shared" si="6"/>
        <v>0.19434332788652139</v>
      </c>
      <c r="O10" s="395">
        <f t="shared" si="7"/>
        <v>6.3064915395585272E-2</v>
      </c>
      <c r="P10" s="386">
        <f t="shared" si="8"/>
        <v>9.813995575283195E-2</v>
      </c>
      <c r="R10" s="401">
        <v>4022.9590000000003</v>
      </c>
      <c r="S10" s="369">
        <v>9919.6600000000017</v>
      </c>
      <c r="T10" s="374">
        <v>13942.619000000002</v>
      </c>
      <c r="U10" s="19">
        <v>4633.8820000000005</v>
      </c>
      <c r="V10" s="119">
        <v>10419.087</v>
      </c>
      <c r="W10" s="375">
        <v>15052.969000000001</v>
      </c>
      <c r="X10" s="345">
        <f t="shared" si="21"/>
        <v>5.929655498391373E-2</v>
      </c>
      <c r="Y10" s="323">
        <f t="shared" si="22"/>
        <v>7.5190480995439637E-2</v>
      </c>
      <c r="Z10" s="399">
        <f t="shared" si="23"/>
        <v>6.9792726407048686E-2</v>
      </c>
      <c r="AA10" s="323">
        <f t="shared" si="24"/>
        <v>6.9761306229868897E-2</v>
      </c>
      <c r="AB10" s="323">
        <f t="shared" si="25"/>
        <v>8.1971493386507957E-2</v>
      </c>
      <c r="AC10" s="399">
        <f t="shared" si="26"/>
        <v>7.7780643984651537E-2</v>
      </c>
      <c r="AE10" s="394">
        <f t="shared" si="9"/>
        <v>0.15185911663529261</v>
      </c>
      <c r="AF10" s="395">
        <f t="shared" si="10"/>
        <v>5.0347189318988531E-2</v>
      </c>
      <c r="AG10" s="386">
        <f t="shared" si="11"/>
        <v>7.9637118392175701E-2</v>
      </c>
      <c r="AI10" s="27">
        <f t="shared" si="12"/>
        <v>3.0993353656798464</v>
      </c>
      <c r="AJ10" s="28">
        <f t="shared" si="13"/>
        <v>2.7862984694214337</v>
      </c>
      <c r="AK10" s="402">
        <f t="shared" si="14"/>
        <v>2.8699358440760756</v>
      </c>
      <c r="AL10" s="28">
        <f t="shared" si="15"/>
        <v>2.9890883241972666</v>
      </c>
      <c r="AM10" s="28">
        <f t="shared" si="16"/>
        <v>2.7529652456563012</v>
      </c>
      <c r="AN10" s="402">
        <f t="shared" si="17"/>
        <v>2.8215795704697184</v>
      </c>
      <c r="AO10" s="384">
        <f t="shared" si="18"/>
        <v>-3.5571188166143117E-2</v>
      </c>
      <c r="AP10" s="385">
        <f t="shared" si="19"/>
        <v>-1.1963263853801715E-2</v>
      </c>
      <c r="AQ10" s="386">
        <f t="shared" si="20"/>
        <v>-1.6849252468890859E-2</v>
      </c>
    </row>
    <row r="11" spans="1:43" ht="20.100000000000001" customHeight="1">
      <c r="A11" s="8" t="s">
        <v>190</v>
      </c>
      <c r="B11" s="19">
        <v>32400.39</v>
      </c>
      <c r="C11" s="371">
        <v>22683.88</v>
      </c>
      <c r="D11" s="375">
        <v>55084.270000000004</v>
      </c>
      <c r="E11" s="19">
        <v>31702.360000000008</v>
      </c>
      <c r="F11" s="369">
        <v>24846.98</v>
      </c>
      <c r="G11" s="377">
        <v>56549.340000000011</v>
      </c>
      <c r="H11" s="345">
        <f t="shared" si="0"/>
        <v>0.11364524086818871</v>
      </c>
      <c r="I11" s="323">
        <f t="shared" si="1"/>
        <v>3.5868387683726043E-2</v>
      </c>
      <c r="J11" s="399">
        <f t="shared" si="2"/>
        <v>6.0035977378174447E-2</v>
      </c>
      <c r="K11" s="323">
        <f t="shared" si="3"/>
        <v>0.11833474571700241</v>
      </c>
      <c r="L11" s="323">
        <f t="shared" si="4"/>
        <v>4.2358912037054823E-2</v>
      </c>
      <c r="M11" s="399">
        <f t="shared" si="5"/>
        <v>6.6179350027638847E-2</v>
      </c>
      <c r="N11" s="394">
        <f t="shared" si="6"/>
        <v>-2.1543876478029789E-2</v>
      </c>
      <c r="O11" s="395">
        <f t="shared" si="7"/>
        <v>9.5358466011987303E-2</v>
      </c>
      <c r="P11" s="386">
        <f t="shared" si="8"/>
        <v>2.6596885099866203E-2</v>
      </c>
      <c r="R11" s="401">
        <v>7092.228000000001</v>
      </c>
      <c r="S11" s="369">
        <v>5218.1469999999999</v>
      </c>
      <c r="T11" s="374">
        <v>12310.375</v>
      </c>
      <c r="U11" s="19">
        <v>6757.1710000000012</v>
      </c>
      <c r="V11" s="119">
        <v>5862.9820000000009</v>
      </c>
      <c r="W11" s="375">
        <v>12620.153000000002</v>
      </c>
      <c r="X11" s="345">
        <f t="shared" si="21"/>
        <v>0.10453616046309508</v>
      </c>
      <c r="Y11" s="323">
        <f t="shared" si="22"/>
        <v>3.9553269248634559E-2</v>
      </c>
      <c r="Z11" s="399">
        <f t="shared" si="23"/>
        <v>6.1622184063350786E-2</v>
      </c>
      <c r="AA11" s="323">
        <f t="shared" si="24"/>
        <v>0.1017266031760389</v>
      </c>
      <c r="AB11" s="323">
        <f t="shared" si="25"/>
        <v>4.6126631847705588E-2</v>
      </c>
      <c r="AC11" s="399">
        <f t="shared" si="26"/>
        <v>6.5209968048484793E-2</v>
      </c>
      <c r="AE11" s="394">
        <f t="shared" si="9"/>
        <v>-4.7242841036695342E-2</v>
      </c>
      <c r="AF11" s="395">
        <f t="shared" si="10"/>
        <v>0.12357547612207953</v>
      </c>
      <c r="AG11" s="386">
        <f t="shared" si="11"/>
        <v>2.5163977539270906E-2</v>
      </c>
      <c r="AI11" s="27">
        <f t="shared" si="12"/>
        <v>2.1889329109927385</v>
      </c>
      <c r="AJ11" s="28">
        <f t="shared" si="13"/>
        <v>2.3003767433084636</v>
      </c>
      <c r="AK11" s="402">
        <f t="shared" si="14"/>
        <v>2.2348258404804127</v>
      </c>
      <c r="AL11" s="28">
        <f t="shared" si="15"/>
        <v>2.1314410031303663</v>
      </c>
      <c r="AM11" s="28">
        <f t="shared" si="16"/>
        <v>2.3596356579350894</v>
      </c>
      <c r="AN11" s="402">
        <f t="shared" si="17"/>
        <v>2.2317065062120971</v>
      </c>
      <c r="AO11" s="384">
        <f t="shared" si="18"/>
        <v>-2.6264810389413917E-2</v>
      </c>
      <c r="AP11" s="385">
        <f t="shared" si="19"/>
        <v>2.5760525878642835E-2</v>
      </c>
      <c r="AQ11" s="386">
        <f t="shared" si="20"/>
        <v>-1.3957840525259961E-3</v>
      </c>
    </row>
    <row r="12" spans="1:43" ht="20.100000000000001" customHeight="1">
      <c r="A12" s="8" t="s">
        <v>189</v>
      </c>
      <c r="B12" s="19">
        <v>12515.749999999998</v>
      </c>
      <c r="C12" s="371">
        <v>22031.35</v>
      </c>
      <c r="D12" s="375">
        <v>34547.1</v>
      </c>
      <c r="E12" s="19">
        <v>11844.010000000002</v>
      </c>
      <c r="F12" s="369">
        <v>23167.439999999999</v>
      </c>
      <c r="G12" s="377">
        <v>35011.449999999997</v>
      </c>
      <c r="H12" s="345">
        <f t="shared" si="0"/>
        <v>4.389933032892606E-2</v>
      </c>
      <c r="I12" s="323">
        <f t="shared" si="1"/>
        <v>3.4836588934338289E-2</v>
      </c>
      <c r="J12" s="399">
        <f t="shared" si="2"/>
        <v>3.765265318178003E-2</v>
      </c>
      <c r="K12" s="323">
        <f t="shared" si="3"/>
        <v>4.4209891996041736E-2</v>
      </c>
      <c r="L12" s="323">
        <f t="shared" si="4"/>
        <v>3.9495647079997059E-2</v>
      </c>
      <c r="M12" s="399">
        <f t="shared" si="5"/>
        <v>4.0973687836589695E-2</v>
      </c>
      <c r="N12" s="394">
        <f t="shared" si="6"/>
        <v>-5.3671573816990288E-2</v>
      </c>
      <c r="O12" s="395">
        <f t="shared" si="7"/>
        <v>5.1566971610909007E-2</v>
      </c>
      <c r="P12" s="386">
        <f t="shared" si="8"/>
        <v>1.3441070306914287E-2</v>
      </c>
      <c r="R12" s="401">
        <v>4492.326</v>
      </c>
      <c r="S12" s="369">
        <v>7591.2309999999998</v>
      </c>
      <c r="T12" s="374">
        <v>12083.557000000001</v>
      </c>
      <c r="U12" s="19">
        <v>4103.625</v>
      </c>
      <c r="V12" s="119">
        <v>7926.8490000000002</v>
      </c>
      <c r="W12" s="375">
        <v>12030.474</v>
      </c>
      <c r="X12" s="345">
        <f t="shared" si="21"/>
        <v>6.621480747496189E-2</v>
      </c>
      <c r="Y12" s="323">
        <f t="shared" si="22"/>
        <v>5.7541116352525401E-2</v>
      </c>
      <c r="Z12" s="399">
        <f t="shared" si="23"/>
        <v>6.0486798622624481E-2</v>
      </c>
      <c r="AA12" s="323">
        <f t="shared" si="24"/>
        <v>6.1778491614060467E-2</v>
      </c>
      <c r="AB12" s="323">
        <f t="shared" si="25"/>
        <v>6.2363972042785244E-2</v>
      </c>
      <c r="AC12" s="399">
        <f t="shared" si="26"/>
        <v>6.2163020143109746E-2</v>
      </c>
      <c r="AE12" s="394">
        <f t="shared" si="9"/>
        <v>-8.6525554912978267E-2</v>
      </c>
      <c r="AF12" s="395">
        <f t="shared" si="10"/>
        <v>4.4211274824860473E-2</v>
      </c>
      <c r="AG12" s="386">
        <f t="shared" si="11"/>
        <v>-4.3929945462251336E-3</v>
      </c>
      <c r="AI12" s="27">
        <f t="shared" si="12"/>
        <v>3.5893382338253805</v>
      </c>
      <c r="AJ12" s="28">
        <f t="shared" si="13"/>
        <v>3.4456494949242784</v>
      </c>
      <c r="AK12" s="402">
        <f t="shared" si="14"/>
        <v>3.4977051619383399</v>
      </c>
      <c r="AL12" s="28">
        <f t="shared" si="15"/>
        <v>3.4647260513964433</v>
      </c>
      <c r="AM12" s="28">
        <f t="shared" si="16"/>
        <v>3.4215472231718307</v>
      </c>
      <c r="AN12" s="402">
        <f t="shared" si="17"/>
        <v>3.4361541724207365</v>
      </c>
      <c r="AO12" s="384">
        <f t="shared" si="18"/>
        <v>-3.471731397576603E-2</v>
      </c>
      <c r="AP12" s="385">
        <f t="shared" si="19"/>
        <v>-6.9949865150104006E-3</v>
      </c>
      <c r="AQ12" s="386">
        <f t="shared" si="20"/>
        <v>-1.7597535146013678E-2</v>
      </c>
    </row>
    <row r="13" spans="1:43" ht="20.100000000000001" customHeight="1">
      <c r="A13" s="8" t="s">
        <v>187</v>
      </c>
      <c r="B13" s="19">
        <v>27918.510000000006</v>
      </c>
      <c r="C13" s="371">
        <v>28694.30000000001</v>
      </c>
      <c r="D13" s="375">
        <v>56612.810000000012</v>
      </c>
      <c r="E13" s="19">
        <v>25806.13</v>
      </c>
      <c r="F13" s="369">
        <v>27203.52</v>
      </c>
      <c r="G13" s="377">
        <v>53009.65</v>
      </c>
      <c r="H13" s="345">
        <f t="shared" si="0"/>
        <v>9.7924926015734257E-2</v>
      </c>
      <c r="I13" s="323">
        <f t="shared" si="1"/>
        <v>4.5372232471391161E-2</v>
      </c>
      <c r="J13" s="399">
        <f t="shared" si="2"/>
        <v>6.1701922898767442E-2</v>
      </c>
      <c r="K13" s="323">
        <f t="shared" si="3"/>
        <v>9.6326009530202386E-2</v>
      </c>
      <c r="L13" s="323">
        <f t="shared" si="4"/>
        <v>4.637632061434676E-2</v>
      </c>
      <c r="M13" s="399">
        <f t="shared" si="5"/>
        <v>6.2036872263984418E-2</v>
      </c>
      <c r="N13" s="394">
        <f t="shared" si="6"/>
        <v>-7.5662347310082242E-2</v>
      </c>
      <c r="O13" s="395">
        <f t="shared" si="7"/>
        <v>-5.195387237186512E-2</v>
      </c>
      <c r="P13" s="386">
        <f t="shared" si="8"/>
        <v>-6.3645666060384742E-2</v>
      </c>
      <c r="R13" s="401">
        <v>5114.0280000000012</v>
      </c>
      <c r="S13" s="369">
        <v>5688.8739999999998</v>
      </c>
      <c r="T13" s="374">
        <v>10802.902000000002</v>
      </c>
      <c r="U13" s="19">
        <v>4744.5119999999997</v>
      </c>
      <c r="V13" s="119">
        <v>5538.9140000000016</v>
      </c>
      <c r="W13" s="375">
        <v>10283.426000000001</v>
      </c>
      <c r="X13" s="345">
        <f t="shared" si="21"/>
        <v>7.5378407408893414E-2</v>
      </c>
      <c r="Y13" s="323">
        <f t="shared" si="22"/>
        <v>4.3121354197870748E-2</v>
      </c>
      <c r="Z13" s="399">
        <f t="shared" si="23"/>
        <v>5.40762093325622E-2</v>
      </c>
      <c r="AA13" s="323">
        <f t="shared" si="24"/>
        <v>7.1426798210072612E-2</v>
      </c>
      <c r="AB13" s="323">
        <f t="shared" si="25"/>
        <v>4.3577047808453506E-2</v>
      </c>
      <c r="AC13" s="399">
        <f t="shared" si="26"/>
        <v>5.313579644311426E-2</v>
      </c>
      <c r="AE13" s="394">
        <f t="shared" si="9"/>
        <v>-7.2255372868510179E-2</v>
      </c>
      <c r="AF13" s="395">
        <f t="shared" si="10"/>
        <v>-2.6360225239651681E-2</v>
      </c>
      <c r="AG13" s="386">
        <f t="shared" si="11"/>
        <v>-4.8086708552942579E-2</v>
      </c>
      <c r="AI13" s="27">
        <f t="shared" si="12"/>
        <v>1.8317696753874044</v>
      </c>
      <c r="AJ13" s="28">
        <f t="shared" si="13"/>
        <v>1.9825798155034267</v>
      </c>
      <c r="AK13" s="402">
        <f t="shared" si="14"/>
        <v>1.9082080539722368</v>
      </c>
      <c r="AL13" s="28">
        <f t="shared" si="15"/>
        <v>1.8385213125718578</v>
      </c>
      <c r="AM13" s="28">
        <f t="shared" si="16"/>
        <v>2.0361019456305658</v>
      </c>
      <c r="AN13" s="402">
        <f t="shared" si="17"/>
        <v>1.9399158455111476</v>
      </c>
      <c r="AO13" s="384">
        <f t="shared" si="18"/>
        <v>3.6858548731163255E-3</v>
      </c>
      <c r="AP13" s="385">
        <f t="shared" si="19"/>
        <v>2.6996204495075282E-2</v>
      </c>
      <c r="AQ13" s="386">
        <f t="shared" si="20"/>
        <v>1.6616527465601043E-2</v>
      </c>
    </row>
    <row r="14" spans="1:43" ht="20.100000000000001" customHeight="1">
      <c r="A14" s="8" t="s">
        <v>182</v>
      </c>
      <c r="B14" s="19">
        <v>12235.12</v>
      </c>
      <c r="C14" s="371">
        <v>39946.019999999997</v>
      </c>
      <c r="D14" s="375">
        <v>52181.14</v>
      </c>
      <c r="E14" s="19">
        <v>10279.709999999999</v>
      </c>
      <c r="F14" s="369">
        <v>32253.720000000005</v>
      </c>
      <c r="G14" s="377">
        <v>42533.430000000008</v>
      </c>
      <c r="H14" s="345">
        <f t="shared" si="0"/>
        <v>4.29150130430897E-2</v>
      </c>
      <c r="I14" s="323">
        <f t="shared" si="1"/>
        <v>6.3163767917211427E-2</v>
      </c>
      <c r="J14" s="399">
        <f t="shared" si="2"/>
        <v>5.6871875412115899E-2</v>
      </c>
      <c r="K14" s="323">
        <f t="shared" si="3"/>
        <v>3.8370861629687079E-2</v>
      </c>
      <c r="L14" s="323">
        <f t="shared" si="4"/>
        <v>5.4985856967236908E-2</v>
      </c>
      <c r="M14" s="399">
        <f t="shared" si="5"/>
        <v>4.9776615462639791E-2</v>
      </c>
      <c r="N14" s="394">
        <f t="shared" si="6"/>
        <v>-0.15981943781507674</v>
      </c>
      <c r="O14" s="395">
        <f t="shared" si="7"/>
        <v>-0.19256736966536322</v>
      </c>
      <c r="P14" s="386">
        <f t="shared" si="8"/>
        <v>-0.18488883148202573</v>
      </c>
      <c r="R14" s="401">
        <v>2945.1729999999998</v>
      </c>
      <c r="S14" s="369">
        <v>6830.9920000000011</v>
      </c>
      <c r="T14" s="374">
        <v>9776.1650000000009</v>
      </c>
      <c r="U14" s="19">
        <v>2530.4609999999993</v>
      </c>
      <c r="V14" s="119">
        <v>5970.0400000000018</v>
      </c>
      <c r="W14" s="375">
        <v>8500.5010000000002</v>
      </c>
      <c r="X14" s="345">
        <f t="shared" si="21"/>
        <v>4.3410487835356545E-2</v>
      </c>
      <c r="Y14" s="323">
        <f t="shared" si="22"/>
        <v>5.177854625622251E-2</v>
      </c>
      <c r="Z14" s="399">
        <f t="shared" si="23"/>
        <v>4.8936660261258313E-2</v>
      </c>
      <c r="AA14" s="323">
        <f t="shared" si="24"/>
        <v>3.8095114360646262E-2</v>
      </c>
      <c r="AB14" s="323">
        <f t="shared" si="25"/>
        <v>4.6968903741487912E-2</v>
      </c>
      <c r="AC14" s="399">
        <f t="shared" si="26"/>
        <v>4.3923191628985239E-2</v>
      </c>
      <c r="AE14" s="394">
        <f t="shared" si="9"/>
        <v>-0.14081074354545572</v>
      </c>
      <c r="AF14" s="395">
        <f t="shared" si="10"/>
        <v>-0.12603615990181208</v>
      </c>
      <c r="AG14" s="386">
        <f t="shared" si="11"/>
        <v>-0.13048715933088287</v>
      </c>
      <c r="AI14" s="27">
        <f t="shared" si="12"/>
        <v>2.4071468036275898</v>
      </c>
      <c r="AJ14" s="28">
        <f t="shared" si="13"/>
        <v>1.7100557201944029</v>
      </c>
      <c r="AK14" s="402">
        <f t="shared" si="14"/>
        <v>1.8735054466038881</v>
      </c>
      <c r="AL14" s="28">
        <f t="shared" si="15"/>
        <v>2.4616073799747267</v>
      </c>
      <c r="AM14" s="28">
        <f t="shared" si="16"/>
        <v>1.8509616875200754</v>
      </c>
      <c r="AN14" s="402">
        <f t="shared" si="17"/>
        <v>1.9985458496998711</v>
      </c>
      <c r="AO14" s="384">
        <f t="shared" si="18"/>
        <v>2.262453468357822E-2</v>
      </c>
      <c r="AP14" s="385">
        <f t="shared" si="19"/>
        <v>8.2398465536347554E-2</v>
      </c>
      <c r="AQ14" s="386">
        <f t="shared" si="20"/>
        <v>6.6741414241759681E-2</v>
      </c>
    </row>
    <row r="15" spans="1:43" ht="20.100000000000001" customHeight="1">
      <c r="A15" s="8" t="s">
        <v>194</v>
      </c>
      <c r="B15" s="19">
        <v>9518.8500000000022</v>
      </c>
      <c r="C15" s="371">
        <v>20484.879999999997</v>
      </c>
      <c r="D15" s="375">
        <v>30003.73</v>
      </c>
      <c r="E15" s="19">
        <v>13831.969999999996</v>
      </c>
      <c r="F15" s="369">
        <v>20390.63</v>
      </c>
      <c r="G15" s="377">
        <v>34222.6</v>
      </c>
      <c r="H15" s="345">
        <f t="shared" si="0"/>
        <v>3.3387622835347304E-2</v>
      </c>
      <c r="I15" s="323">
        <f t="shared" si="1"/>
        <v>3.2391267168341828E-2</v>
      </c>
      <c r="J15" s="399">
        <f t="shared" si="2"/>
        <v>3.2700864612363094E-2</v>
      </c>
      <c r="K15" s="323">
        <f t="shared" si="3"/>
        <v>5.1630309311836875E-2</v>
      </c>
      <c r="L15" s="323">
        <f t="shared" si="4"/>
        <v>3.4761765918841295E-2</v>
      </c>
      <c r="M15" s="399">
        <f t="shared" si="5"/>
        <v>4.0050501460421509E-2</v>
      </c>
      <c r="N15" s="394">
        <f t="shared" si="6"/>
        <v>0.45311355888578897</v>
      </c>
      <c r="O15" s="395">
        <f t="shared" si="7"/>
        <v>-4.6009544600698841E-3</v>
      </c>
      <c r="P15" s="386">
        <f t="shared" si="8"/>
        <v>0.14061151730134883</v>
      </c>
      <c r="R15" s="401">
        <v>2205.3980000000001</v>
      </c>
      <c r="S15" s="369">
        <v>4777.6820000000007</v>
      </c>
      <c r="T15" s="374">
        <v>6983.0800000000008</v>
      </c>
      <c r="U15" s="19">
        <v>3636.884</v>
      </c>
      <c r="V15" s="119">
        <v>4341.5750000000007</v>
      </c>
      <c r="W15" s="375">
        <v>7978.4590000000007</v>
      </c>
      <c r="X15" s="345">
        <f t="shared" si="21"/>
        <v>3.2506546491876592E-2</v>
      </c>
      <c r="Y15" s="323">
        <f t="shared" si="22"/>
        <v>3.6214568606510102E-2</v>
      </c>
      <c r="Z15" s="399">
        <f t="shared" si="23"/>
        <v>3.4955282929163708E-2</v>
      </c>
      <c r="AA15" s="323">
        <f t="shared" si="24"/>
        <v>5.4751885880242636E-2</v>
      </c>
      <c r="AB15" s="323">
        <f t="shared" si="25"/>
        <v>3.4157060633002521E-2</v>
      </c>
      <c r="AC15" s="399">
        <f t="shared" si="26"/>
        <v>4.1225732878685854E-2</v>
      </c>
      <c r="AE15" s="394">
        <f t="shared" si="9"/>
        <v>0.64908284128306992</v>
      </c>
      <c r="AF15" s="395">
        <f t="shared" si="10"/>
        <v>-9.1280039148691747E-2</v>
      </c>
      <c r="AG15" s="386">
        <f t="shared" si="11"/>
        <v>0.14254154327316884</v>
      </c>
      <c r="AI15" s="27">
        <f t="shared" si="12"/>
        <v>2.3168744123502312</v>
      </c>
      <c r="AJ15" s="28">
        <f t="shared" si="13"/>
        <v>2.3322967964664674</v>
      </c>
      <c r="AK15" s="402">
        <f t="shared" si="14"/>
        <v>2.3274039594410429</v>
      </c>
      <c r="AL15" s="28">
        <f t="shared" si="15"/>
        <v>2.6293319028309066</v>
      </c>
      <c r="AM15" s="28">
        <f t="shared" si="16"/>
        <v>2.1292010104641204</v>
      </c>
      <c r="AN15" s="402">
        <f t="shared" si="17"/>
        <v>2.3313421540151831</v>
      </c>
      <c r="AO15" s="384">
        <f t="shared" si="18"/>
        <v>0.13486164326175942</v>
      </c>
      <c r="AP15" s="385">
        <f t="shared" si="19"/>
        <v>-8.7079734581827703E-2</v>
      </c>
      <c r="AQ15" s="386">
        <f t="shared" si="20"/>
        <v>1.6920975656868522E-3</v>
      </c>
    </row>
    <row r="16" spans="1:43" ht="20.100000000000001" customHeight="1">
      <c r="A16" s="8" t="s">
        <v>192</v>
      </c>
      <c r="B16" s="19">
        <v>4799.6100000000006</v>
      </c>
      <c r="C16" s="371">
        <v>19965.259999999995</v>
      </c>
      <c r="D16" s="375">
        <v>24764.869999999995</v>
      </c>
      <c r="E16" s="19">
        <v>4663.9900000000016</v>
      </c>
      <c r="F16" s="369">
        <v>19796.509999999998</v>
      </c>
      <c r="G16" s="377">
        <v>24460.5</v>
      </c>
      <c r="H16" s="345">
        <f t="shared" si="0"/>
        <v>1.6834761387852656E-2</v>
      </c>
      <c r="I16" s="323">
        <f t="shared" si="1"/>
        <v>3.1569629441100373E-2</v>
      </c>
      <c r="J16" s="399">
        <f t="shared" si="2"/>
        <v>2.6991066144535104E-2</v>
      </c>
      <c r="K16" s="323">
        <f t="shared" si="3"/>
        <v>1.7409179337962287E-2</v>
      </c>
      <c r="L16" s="323">
        <f t="shared" si="4"/>
        <v>3.3748915390549521E-2</v>
      </c>
      <c r="M16" s="399">
        <f t="shared" si="5"/>
        <v>2.8625974968957368E-2</v>
      </c>
      <c r="N16" s="394">
        <f t="shared" si="6"/>
        <v>-2.825646250424492E-2</v>
      </c>
      <c r="O16" s="395">
        <f t="shared" si="7"/>
        <v>-8.4521814391596405E-3</v>
      </c>
      <c r="P16" s="386">
        <f t="shared" si="8"/>
        <v>-1.2290393609980403E-2</v>
      </c>
      <c r="R16" s="401">
        <v>1522.7530000000002</v>
      </c>
      <c r="S16" s="369">
        <v>7359.485999999999</v>
      </c>
      <c r="T16" s="374">
        <v>8882.2389999999996</v>
      </c>
      <c r="U16" s="19">
        <v>1515.1720000000003</v>
      </c>
      <c r="V16" s="119">
        <v>6363.2160000000003</v>
      </c>
      <c r="W16" s="375">
        <v>7878.3880000000008</v>
      </c>
      <c r="X16" s="345">
        <f t="shared" si="21"/>
        <v>2.2444674924954389E-2</v>
      </c>
      <c r="Y16" s="323">
        <f t="shared" si="22"/>
        <v>5.578450191026748E-2</v>
      </c>
      <c r="Z16" s="399">
        <f t="shared" si="23"/>
        <v>4.4461924722250364E-2</v>
      </c>
      <c r="AA16" s="323">
        <f t="shared" si="24"/>
        <v>2.2810330060826525E-2</v>
      </c>
      <c r="AB16" s="323">
        <f t="shared" si="25"/>
        <v>5.0062190502960735E-2</v>
      </c>
      <c r="AC16" s="399">
        <f t="shared" si="26"/>
        <v>4.070865303721484E-2</v>
      </c>
      <c r="AE16" s="394">
        <f t="shared" si="9"/>
        <v>-4.9784830501072089E-3</v>
      </c>
      <c r="AF16" s="395">
        <f t="shared" si="10"/>
        <v>-0.13537222572337235</v>
      </c>
      <c r="AG16" s="386">
        <f t="shared" si="11"/>
        <v>-0.11301778751956559</v>
      </c>
      <c r="AI16" s="27">
        <f t="shared" si="12"/>
        <v>3.1726598619471162</v>
      </c>
      <c r="AJ16" s="28">
        <f t="shared" si="13"/>
        <v>3.6861458353159442</v>
      </c>
      <c r="AK16" s="402">
        <f t="shared" si="14"/>
        <v>3.5866285589223774</v>
      </c>
      <c r="AL16" s="28">
        <f t="shared" si="15"/>
        <v>3.2486604816905689</v>
      </c>
      <c r="AM16" s="28">
        <f t="shared" si="16"/>
        <v>3.2143120176233086</v>
      </c>
      <c r="AN16" s="402">
        <f t="shared" si="17"/>
        <v>3.2208613887696491</v>
      </c>
      <c r="AO16" s="384">
        <f t="shared" si="18"/>
        <v>2.3954859030116682E-2</v>
      </c>
      <c r="AP16" s="385">
        <f t="shared" si="19"/>
        <v>-0.12800193990485298</v>
      </c>
      <c r="AQ16" s="386">
        <f t="shared" si="20"/>
        <v>-0.10198077780951621</v>
      </c>
    </row>
    <row r="17" spans="1:43" ht="20.100000000000001" customHeight="1">
      <c r="A17" s="8" t="s">
        <v>193</v>
      </c>
      <c r="B17" s="19">
        <v>27720.839999999997</v>
      </c>
      <c r="C17" s="371">
        <v>8281.8299999999981</v>
      </c>
      <c r="D17" s="375">
        <v>36002.67</v>
      </c>
      <c r="E17" s="19">
        <v>23385.940000000002</v>
      </c>
      <c r="F17" s="369">
        <v>12231.959999999997</v>
      </c>
      <c r="G17" s="377">
        <v>35617.9</v>
      </c>
      <c r="H17" s="345">
        <f t="shared" si="0"/>
        <v>9.7231593165036601E-2</v>
      </c>
      <c r="I17" s="323">
        <f t="shared" si="1"/>
        <v>1.3095462027250751E-2</v>
      </c>
      <c r="J17" s="399">
        <f t="shared" si="2"/>
        <v>3.9239069187517225E-2</v>
      </c>
      <c r="K17" s="323">
        <f t="shared" si="3"/>
        <v>8.729221620261314E-2</v>
      </c>
      <c r="L17" s="323">
        <f t="shared" si="4"/>
        <v>2.0852937366262338E-2</v>
      </c>
      <c r="M17" s="399">
        <f t="shared" si="5"/>
        <v>4.1683412597732124E-2</v>
      </c>
      <c r="N17" s="394">
        <f t="shared" si="6"/>
        <v>-0.15637693518666804</v>
      </c>
      <c r="O17" s="395">
        <f t="shared" si="7"/>
        <v>0.47696342475032694</v>
      </c>
      <c r="P17" s="386">
        <f t="shared" si="8"/>
        <v>-1.0687262916889132E-2</v>
      </c>
      <c r="R17" s="401">
        <v>5342.7929999999997</v>
      </c>
      <c r="S17" s="369">
        <v>1985.9080000000001</v>
      </c>
      <c r="T17" s="374">
        <v>7328.701</v>
      </c>
      <c r="U17" s="19">
        <v>4765.1729999999998</v>
      </c>
      <c r="V17" s="119">
        <v>2846.0460000000007</v>
      </c>
      <c r="W17" s="375">
        <v>7611.219000000001</v>
      </c>
      <c r="X17" s="345">
        <f t="shared" si="21"/>
        <v>7.8750297701808386E-2</v>
      </c>
      <c r="Y17" s="323">
        <f t="shared" si="22"/>
        <v>1.5053074171160252E-2</v>
      </c>
      <c r="Z17" s="399">
        <f t="shared" si="23"/>
        <v>3.6685361897364051E-2</v>
      </c>
      <c r="AA17" s="323">
        <f t="shared" si="24"/>
        <v>7.1737841596161284E-2</v>
      </c>
      <c r="AB17" s="323">
        <f t="shared" si="25"/>
        <v>2.2391082910306583E-2</v>
      </c>
      <c r="AC17" s="399">
        <f t="shared" si="26"/>
        <v>3.9328156148346248E-2</v>
      </c>
      <c r="AE17" s="394">
        <f t="shared" si="9"/>
        <v>-0.10811199310922208</v>
      </c>
      <c r="AF17" s="395">
        <f t="shared" si="10"/>
        <v>0.433120768937937</v>
      </c>
      <c r="AG17" s="386">
        <f t="shared" si="11"/>
        <v>3.8549532857187235E-2</v>
      </c>
      <c r="AI17" s="27">
        <f t="shared" si="12"/>
        <v>1.9273560974342772</v>
      </c>
      <c r="AJ17" s="28">
        <f t="shared" si="13"/>
        <v>2.3979096407436531</v>
      </c>
      <c r="AK17" s="402">
        <f t="shared" si="14"/>
        <v>2.0355993041627189</v>
      </c>
      <c r="AL17" s="28">
        <f t="shared" si="15"/>
        <v>2.0376230333268621</v>
      </c>
      <c r="AM17" s="28">
        <f t="shared" si="16"/>
        <v>2.3267293222018397</v>
      </c>
      <c r="AN17" s="402">
        <f t="shared" si="17"/>
        <v>2.1369084084126242</v>
      </c>
      <c r="AO17" s="384">
        <f t="shared" si="18"/>
        <v>5.7211501309682118E-2</v>
      </c>
      <c r="AP17" s="385">
        <f t="shared" si="19"/>
        <v>-2.9684320598393588E-2</v>
      </c>
      <c r="AQ17" s="386">
        <f t="shared" si="20"/>
        <v>4.9768686815097739E-2</v>
      </c>
    </row>
    <row r="18" spans="1:43" ht="20.100000000000001" customHeight="1">
      <c r="A18" s="8" t="s">
        <v>195</v>
      </c>
      <c r="B18" s="19">
        <v>26102.070000000003</v>
      </c>
      <c r="C18" s="371">
        <v>68581.179999999993</v>
      </c>
      <c r="D18" s="375">
        <v>94683.25</v>
      </c>
      <c r="E18" s="19">
        <v>8117.26</v>
      </c>
      <c r="F18" s="369">
        <v>20867.829999999994</v>
      </c>
      <c r="G18" s="377">
        <v>28985.089999999997</v>
      </c>
      <c r="H18" s="345">
        <f t="shared" si="0"/>
        <v>9.1553713776541673E-2</v>
      </c>
      <c r="I18" s="323">
        <f t="shared" si="1"/>
        <v>0.10844248656082638</v>
      </c>
      <c r="J18" s="399">
        <f t="shared" si="2"/>
        <v>0.10319464077661436</v>
      </c>
      <c r="K18" s="323">
        <f t="shared" si="3"/>
        <v>3.0299129087512564E-2</v>
      </c>
      <c r="L18" s="323">
        <f t="shared" si="4"/>
        <v>3.5575292263857153E-2</v>
      </c>
      <c r="M18" s="399">
        <f t="shared" si="5"/>
        <v>3.3921075236114401E-2</v>
      </c>
      <c r="N18" s="394">
        <f t="shared" si="6"/>
        <v>-0.68901853377912181</v>
      </c>
      <c r="O18" s="395">
        <f t="shared" si="7"/>
        <v>-0.69572075021164703</v>
      </c>
      <c r="P18" s="386">
        <f t="shared" si="8"/>
        <v>-0.69387309793442875</v>
      </c>
      <c r="R18" s="401">
        <v>3171.0199999999995</v>
      </c>
      <c r="S18" s="369">
        <v>5437.2979999999998</v>
      </c>
      <c r="T18" s="374">
        <v>8608.3179999999993</v>
      </c>
      <c r="U18" s="19">
        <v>1457.1269999999997</v>
      </c>
      <c r="V18" s="119">
        <v>4202.3860000000004</v>
      </c>
      <c r="W18" s="375">
        <v>5659.5129999999999</v>
      </c>
      <c r="X18" s="345">
        <f t="shared" si="21"/>
        <v>4.6739368157888282E-2</v>
      </c>
      <c r="Y18" s="323">
        <f t="shared" si="22"/>
        <v>4.1214421858767523E-2</v>
      </c>
      <c r="Z18" s="399">
        <f t="shared" si="23"/>
        <v>4.3090755259027905E-2</v>
      </c>
      <c r="AA18" s="323">
        <f t="shared" si="24"/>
        <v>2.1936484973680847E-2</v>
      </c>
      <c r="AB18" s="323">
        <f t="shared" si="25"/>
        <v>3.3062000173964733E-2</v>
      </c>
      <c r="AC18" s="399">
        <f t="shared" si="26"/>
        <v>2.9243438007446047E-2</v>
      </c>
      <c r="AE18" s="394">
        <f t="shared" si="9"/>
        <v>-0.54048634193414113</v>
      </c>
      <c r="AF18" s="395">
        <f t="shared" si="10"/>
        <v>-0.22711869020237616</v>
      </c>
      <c r="AG18" s="386">
        <f t="shared" si="11"/>
        <v>-0.3425529818949532</v>
      </c>
      <c r="AI18" s="27">
        <f t="shared" si="12"/>
        <v>1.2148538410938285</v>
      </c>
      <c r="AJ18" s="28">
        <f t="shared" si="13"/>
        <v>0.79282654512506212</v>
      </c>
      <c r="AK18" s="402">
        <f t="shared" si="14"/>
        <v>0.90917010136428555</v>
      </c>
      <c r="AL18" s="28">
        <f t="shared" si="15"/>
        <v>1.7950971140508001</v>
      </c>
      <c r="AM18" s="28">
        <f t="shared" si="16"/>
        <v>2.0138107316381251</v>
      </c>
      <c r="AN18" s="402">
        <f t="shared" si="17"/>
        <v>1.9525600921025261</v>
      </c>
      <c r="AO18" s="384">
        <f t="shared" si="18"/>
        <v>0.47762393576048034</v>
      </c>
      <c r="AP18" s="385">
        <f t="shared" si="19"/>
        <v>1.5400394878560255</v>
      </c>
      <c r="AQ18" s="386">
        <f t="shared" si="20"/>
        <v>1.1476290181260327</v>
      </c>
    </row>
    <row r="19" spans="1:43" ht="20.100000000000001" customHeight="1">
      <c r="A19" s="8" t="s">
        <v>188</v>
      </c>
      <c r="B19" s="19">
        <v>6423.2299999999987</v>
      </c>
      <c r="C19" s="371">
        <v>8194.35</v>
      </c>
      <c r="D19" s="375">
        <v>14617.579999999998</v>
      </c>
      <c r="E19" s="19">
        <v>10350.010000000002</v>
      </c>
      <c r="F19" s="369">
        <v>10304.959999999999</v>
      </c>
      <c r="G19" s="377">
        <v>20654.97</v>
      </c>
      <c r="H19" s="345">
        <f t="shared" si="0"/>
        <v>2.2529652282018076E-2</v>
      </c>
      <c r="I19" s="323">
        <f t="shared" si="1"/>
        <v>1.2957136196106684E-2</v>
      </c>
      <c r="J19" s="399">
        <f t="shared" si="2"/>
        <v>1.5931602655416058E-2</v>
      </c>
      <c r="K19" s="323">
        <f t="shared" si="3"/>
        <v>3.8633268990650289E-2</v>
      </c>
      <c r="L19" s="323">
        <f t="shared" si="4"/>
        <v>1.756780478695473E-2</v>
      </c>
      <c r="M19" s="399">
        <f t="shared" si="5"/>
        <v>2.4172386263754436E-2</v>
      </c>
      <c r="N19" s="394">
        <f t="shared" si="6"/>
        <v>0.61134040039045845</v>
      </c>
      <c r="O19" s="395">
        <f t="shared" si="7"/>
        <v>0.25756893469280645</v>
      </c>
      <c r="P19" s="386">
        <f t="shared" si="8"/>
        <v>0.41302253861446314</v>
      </c>
      <c r="R19" s="401">
        <v>1679.4569999999999</v>
      </c>
      <c r="S19" s="369">
        <v>2401.8060000000005</v>
      </c>
      <c r="T19" s="374">
        <v>4081.2630000000004</v>
      </c>
      <c r="U19" s="19">
        <v>2471.7110000000007</v>
      </c>
      <c r="V19" s="119">
        <v>2685.5049999999997</v>
      </c>
      <c r="W19" s="375">
        <v>5157.2160000000003</v>
      </c>
      <c r="X19" s="345">
        <f t="shared" si="21"/>
        <v>2.4754419407112722E-2</v>
      </c>
      <c r="Y19" s="323">
        <f t="shared" si="22"/>
        <v>1.8205558295116255E-2</v>
      </c>
      <c r="Z19" s="399">
        <f t="shared" si="23"/>
        <v>2.0429624588767056E-2</v>
      </c>
      <c r="AA19" s="323">
        <f t="shared" si="24"/>
        <v>3.7210655770417878E-2</v>
      </c>
      <c r="AB19" s="323">
        <f t="shared" si="25"/>
        <v>2.1128036971659228E-2</v>
      </c>
      <c r="AC19" s="399">
        <f t="shared" si="26"/>
        <v>2.6648004234111466E-2</v>
      </c>
      <c r="AE19" s="394">
        <f t="shared" si="9"/>
        <v>0.47173223250133872</v>
      </c>
      <c r="AF19" s="395">
        <f t="shared" si="10"/>
        <v>0.1181190320950148</v>
      </c>
      <c r="AG19" s="386">
        <f t="shared" si="11"/>
        <v>0.26363236086476166</v>
      </c>
      <c r="AI19" s="27">
        <f t="shared" ref="AI19:AN19" si="27">(R19/B19)*10</f>
        <v>2.614661159572365</v>
      </c>
      <c r="AJ19" s="28">
        <f t="shared" si="27"/>
        <v>2.9310512731333178</v>
      </c>
      <c r="AK19" s="402">
        <f t="shared" si="27"/>
        <v>2.7920237139116058</v>
      </c>
      <c r="AL19" s="28">
        <f t="shared" si="27"/>
        <v>2.3881242626818717</v>
      </c>
      <c r="AM19" s="28">
        <f t="shared" si="27"/>
        <v>2.6060314644598326</v>
      </c>
      <c r="AN19" s="402">
        <f t="shared" si="27"/>
        <v>2.4968402277998951</v>
      </c>
      <c r="AO19" s="384">
        <f>(AL19-AI19)/AI19</f>
        <v>-8.6641015055099538E-2</v>
      </c>
      <c r="AP19" s="385">
        <f>(AM19-AJ19)/AJ19</f>
        <v>-0.11088847597197998</v>
      </c>
      <c r="AQ19" s="386">
        <f>(AN19-AK19)/AK19</f>
        <v>-0.10572384634160598</v>
      </c>
    </row>
    <row r="20" spans="1:43" ht="20.100000000000001" customHeight="1">
      <c r="A20" s="8" t="s">
        <v>197</v>
      </c>
      <c r="B20" s="19">
        <v>2976.3800000000006</v>
      </c>
      <c r="C20" s="371">
        <v>8501.2900000000009</v>
      </c>
      <c r="D20" s="375">
        <v>11477.670000000002</v>
      </c>
      <c r="E20" s="19">
        <v>3770.5599999999995</v>
      </c>
      <c r="F20" s="369">
        <v>8395.2300000000014</v>
      </c>
      <c r="G20" s="377">
        <v>12165.79</v>
      </c>
      <c r="H20" s="345">
        <f t="shared" si="0"/>
        <v>1.043973304072141E-2</v>
      </c>
      <c r="I20" s="323">
        <f t="shared" si="1"/>
        <v>1.3442478338440486E-2</v>
      </c>
      <c r="J20" s="399">
        <f t="shared" si="2"/>
        <v>1.2509435751334303E-2</v>
      </c>
      <c r="K20" s="323">
        <f t="shared" si="3"/>
        <v>1.4074291592509214E-2</v>
      </c>
      <c r="L20" s="323">
        <f t="shared" si="4"/>
        <v>1.431211395110568E-2</v>
      </c>
      <c r="M20" s="399">
        <f t="shared" si="5"/>
        <v>1.4237550336975609E-2</v>
      </c>
      <c r="N20" s="394">
        <f t="shared" si="6"/>
        <v>0.26682748842553666</v>
      </c>
      <c r="O20" s="395">
        <f t="shared" si="7"/>
        <v>-1.2475753679735602E-2</v>
      </c>
      <c r="P20" s="386">
        <f t="shared" si="8"/>
        <v>5.9952934698418656E-2</v>
      </c>
      <c r="R20" s="401">
        <v>1306.6210000000003</v>
      </c>
      <c r="S20" s="369">
        <v>2357.4759999999997</v>
      </c>
      <c r="T20" s="374">
        <v>3664.0969999999998</v>
      </c>
      <c r="U20" s="19">
        <v>1542.63</v>
      </c>
      <c r="V20" s="119">
        <v>2347.5839999999998</v>
      </c>
      <c r="W20" s="375">
        <v>3890.2139999999999</v>
      </c>
      <c r="X20" s="345">
        <f t="shared" si="21"/>
        <v>1.9258989209096179E-2</v>
      </c>
      <c r="Y20" s="323">
        <f t="shared" si="22"/>
        <v>1.7869539316388364E-2</v>
      </c>
      <c r="Z20" s="399">
        <f t="shared" si="23"/>
        <v>1.8341412000850616E-2</v>
      </c>
      <c r="AA20" s="323">
        <f t="shared" si="24"/>
        <v>2.3223699660324251E-2</v>
      </c>
      <c r="AB20" s="323">
        <f t="shared" si="25"/>
        <v>1.8469465350492983E-2</v>
      </c>
      <c r="AC20" s="399">
        <f t="shared" si="26"/>
        <v>2.0101240503325766E-2</v>
      </c>
      <c r="AE20" s="394">
        <f t="shared" si="9"/>
        <v>0.18062544532806354</v>
      </c>
      <c r="AF20" s="395">
        <f t="shared" si="10"/>
        <v>-4.1960130240985809E-3</v>
      </c>
      <c r="AG20" s="386">
        <f t="shared" si="11"/>
        <v>6.1711521283415859E-2</v>
      </c>
      <c r="AI20" s="27">
        <f t="shared" ref="AI20:AI33" si="28">(R20/B20)*10</f>
        <v>4.3899670069010011</v>
      </c>
      <c r="AJ20" s="28">
        <f t="shared" ref="AJ20:AJ33" si="29">(S20/C20)*10</f>
        <v>2.7730803207513204</v>
      </c>
      <c r="AK20" s="402">
        <f t="shared" ref="AK20:AK33" si="30">(T20/D20)*10</f>
        <v>3.1923700542008953</v>
      </c>
      <c r="AL20" s="28">
        <f t="shared" ref="AL20:AL33" si="31">(U20/E20)*10</f>
        <v>4.0912490452346608</v>
      </c>
      <c r="AM20" s="28">
        <f t="shared" ref="AM20:AM33" si="32">(V20/F20)*10</f>
        <v>2.7963307735464058</v>
      </c>
      <c r="AN20" s="402">
        <f t="shared" ref="AN20:AN33" si="33">(W20/G20)*10</f>
        <v>3.1976665715913226</v>
      </c>
      <c r="AO20" s="384">
        <f t="shared" ref="AO20:AO33" si="34">(AL20-AI20)/AI20</f>
        <v>-6.8045605171236465E-2</v>
      </c>
      <c r="AP20" s="385">
        <f t="shared" ref="AP20:AP33" si="35">(AM20-AJ20)/AJ20</f>
        <v>8.3843416366627607E-3</v>
      </c>
      <c r="AQ20" s="386">
        <f t="shared" ref="AQ20:AQ33" si="36">(AN20-AK20)/AK20</f>
        <v>1.6591176149699746E-3</v>
      </c>
    </row>
    <row r="21" spans="1:43" ht="20.100000000000001" customHeight="1">
      <c r="A21" s="8" t="s">
        <v>191</v>
      </c>
      <c r="B21" s="19">
        <v>3671.6499999999992</v>
      </c>
      <c r="C21" s="371">
        <v>12635.020000000004</v>
      </c>
      <c r="D21" s="375">
        <v>16306.670000000004</v>
      </c>
      <c r="E21" s="19">
        <v>4187.4400000000005</v>
      </c>
      <c r="F21" s="369">
        <v>9223.4200000000019</v>
      </c>
      <c r="G21" s="377">
        <v>13410.860000000002</v>
      </c>
      <c r="H21" s="345">
        <f t="shared" si="0"/>
        <v>1.2878411297940704E-2</v>
      </c>
      <c r="I21" s="323">
        <f t="shared" si="1"/>
        <v>1.9978848228417376E-2</v>
      </c>
      <c r="J21" s="399">
        <f t="shared" si="2"/>
        <v>1.7772530546984758E-2</v>
      </c>
      <c r="K21" s="323">
        <f t="shared" si="3"/>
        <v>1.5630370975700376E-2</v>
      </c>
      <c r="L21" s="323">
        <f t="shared" si="4"/>
        <v>1.5724004947917706E-2</v>
      </c>
      <c r="M21" s="399">
        <f t="shared" si="5"/>
        <v>1.5694648215375469E-2</v>
      </c>
      <c r="N21" s="394">
        <f t="shared" si="6"/>
        <v>0.14047907616466751</v>
      </c>
      <c r="O21" s="395">
        <f t="shared" si="7"/>
        <v>-0.27001144438235958</v>
      </c>
      <c r="P21" s="386">
        <f t="shared" si="8"/>
        <v>-0.17758438724767231</v>
      </c>
      <c r="R21" s="401">
        <v>1043.7529999999999</v>
      </c>
      <c r="S21" s="369">
        <v>3399.1849999999995</v>
      </c>
      <c r="T21" s="374">
        <v>4442.9379999999992</v>
      </c>
      <c r="U21" s="19">
        <v>912.48900000000015</v>
      </c>
      <c r="V21" s="119">
        <v>2504.9889999999991</v>
      </c>
      <c r="W21" s="375">
        <v>3417.4779999999992</v>
      </c>
      <c r="X21" s="345">
        <f t="shared" si="21"/>
        <v>1.5384436469306522E-2</v>
      </c>
      <c r="Y21" s="323">
        <f t="shared" si="22"/>
        <v>2.5765636639006113E-2</v>
      </c>
      <c r="Z21" s="399">
        <f t="shared" si="23"/>
        <v>2.2240065247245155E-2</v>
      </c>
      <c r="AA21" s="323">
        <f t="shared" si="24"/>
        <v>1.3737169949598813E-2</v>
      </c>
      <c r="AB21" s="323">
        <f t="shared" si="25"/>
        <v>1.9707839011880321E-2</v>
      </c>
      <c r="AC21" s="399">
        <f t="shared" si="26"/>
        <v>1.7658552252607367E-2</v>
      </c>
      <c r="AE21" s="394">
        <f t="shared" si="9"/>
        <v>-0.12576155469732761</v>
      </c>
      <c r="AF21" s="395">
        <f t="shared" si="10"/>
        <v>-0.26306188100971278</v>
      </c>
      <c r="AG21" s="386">
        <f t="shared" si="11"/>
        <v>-0.23080673194179172</v>
      </c>
      <c r="AI21" s="27">
        <f t="shared" si="28"/>
        <v>2.8427355548595323</v>
      </c>
      <c r="AJ21" s="28">
        <f t="shared" si="29"/>
        <v>2.6902885788863005</v>
      </c>
      <c r="AK21" s="402">
        <f t="shared" si="30"/>
        <v>2.7246139156553717</v>
      </c>
      <c r="AL21" s="28">
        <f t="shared" si="31"/>
        <v>2.1791094320157427</v>
      </c>
      <c r="AM21" s="28">
        <f t="shared" si="32"/>
        <v>2.7159003926959837</v>
      </c>
      <c r="AN21" s="402">
        <f t="shared" si="33"/>
        <v>2.5482914593098416</v>
      </c>
      <c r="AO21" s="384">
        <f t="shared" si="34"/>
        <v>-0.23344630903474287</v>
      </c>
      <c r="AP21" s="385">
        <f t="shared" si="35"/>
        <v>9.5200990743847178E-3</v>
      </c>
      <c r="AQ21" s="386">
        <f t="shared" si="36"/>
        <v>-6.4714657490515665E-2</v>
      </c>
    </row>
    <row r="22" spans="1:43" ht="20.100000000000001" customHeight="1">
      <c r="A22" s="8" t="s">
        <v>200</v>
      </c>
      <c r="B22" s="19">
        <v>3976.4</v>
      </c>
      <c r="C22" s="371">
        <v>14788.470000000001</v>
      </c>
      <c r="D22" s="375">
        <v>18764.870000000003</v>
      </c>
      <c r="E22" s="19">
        <v>2611.42</v>
      </c>
      <c r="F22" s="369">
        <v>12027.609999999999</v>
      </c>
      <c r="G22" s="377">
        <v>14639.029999999999</v>
      </c>
      <c r="H22" s="345">
        <f t="shared" si="0"/>
        <v>1.3947330133626959E-2</v>
      </c>
      <c r="I22" s="323">
        <f t="shared" si="1"/>
        <v>2.3383943805431524E-2</v>
      </c>
      <c r="J22" s="399">
        <f t="shared" si="2"/>
        <v>2.0451706282472008E-2</v>
      </c>
      <c r="K22" s="323">
        <f t="shared" si="3"/>
        <v>9.7475936069205682E-3</v>
      </c>
      <c r="L22" s="323">
        <f t="shared" si="4"/>
        <v>2.0504563291233013E-2</v>
      </c>
      <c r="M22" s="399">
        <f t="shared" si="5"/>
        <v>1.7131968126155063E-2</v>
      </c>
      <c r="N22" s="394">
        <f t="shared" si="6"/>
        <v>-0.34327029473895987</v>
      </c>
      <c r="O22" s="395">
        <f t="shared" si="7"/>
        <v>-0.18669003622416669</v>
      </c>
      <c r="P22" s="386">
        <f t="shared" si="8"/>
        <v>-0.2198704280924943</v>
      </c>
      <c r="R22" s="401">
        <v>757.09000000000015</v>
      </c>
      <c r="S22" s="369">
        <v>3247.6410000000001</v>
      </c>
      <c r="T22" s="374">
        <v>4004.7310000000002</v>
      </c>
      <c r="U22" s="19">
        <v>484.75599999999997</v>
      </c>
      <c r="V22" s="119">
        <v>2385.002</v>
      </c>
      <c r="W22" s="375">
        <v>2869.7579999999998</v>
      </c>
      <c r="X22" s="345">
        <f t="shared" si="21"/>
        <v>1.1159156435044764E-2</v>
      </c>
      <c r="Y22" s="323">
        <f t="shared" si="22"/>
        <v>2.4616941396228352E-2</v>
      </c>
      <c r="Z22" s="399">
        <f t="shared" si="23"/>
        <v>2.0046527486466244E-2</v>
      </c>
      <c r="AA22" s="323">
        <f t="shared" si="24"/>
        <v>7.2978146104640393E-3</v>
      </c>
      <c r="AB22" s="323">
        <f t="shared" si="25"/>
        <v>1.8763849046447952E-2</v>
      </c>
      <c r="AC22" s="399">
        <f t="shared" si="26"/>
        <v>1.4828411944521083E-2</v>
      </c>
      <c r="AE22" s="394">
        <f t="shared" si="9"/>
        <v>-0.35971152703113252</v>
      </c>
      <c r="AF22" s="395">
        <f t="shared" si="10"/>
        <v>-0.26562018400432807</v>
      </c>
      <c r="AG22" s="386">
        <f t="shared" si="11"/>
        <v>-0.2834080491298917</v>
      </c>
      <c r="AI22" s="27">
        <f t="shared" si="28"/>
        <v>1.9039583542903133</v>
      </c>
      <c r="AJ22" s="28">
        <f t="shared" si="29"/>
        <v>2.1960628787156482</v>
      </c>
      <c r="AK22" s="402">
        <f t="shared" si="30"/>
        <v>2.1341639990045227</v>
      </c>
      <c r="AL22" s="28">
        <f t="shared" si="31"/>
        <v>1.8562927449433639</v>
      </c>
      <c r="AM22" s="28">
        <f t="shared" si="32"/>
        <v>1.9829392539332422</v>
      </c>
      <c r="AN22" s="402">
        <f t="shared" si="33"/>
        <v>1.9603470995004453</v>
      </c>
      <c r="AO22" s="384">
        <f t="shared" si="34"/>
        <v>-2.503500627497518E-2</v>
      </c>
      <c r="AP22" s="385">
        <f t="shared" si="35"/>
        <v>-9.704805215188092E-2</v>
      </c>
      <c r="AQ22" s="386">
        <f t="shared" si="36"/>
        <v>-8.1444959049611007E-2</v>
      </c>
    </row>
    <row r="23" spans="1:43" ht="20.100000000000001" customHeight="1">
      <c r="A23" s="8" t="s">
        <v>199</v>
      </c>
      <c r="B23" s="19">
        <v>3708.4199999999992</v>
      </c>
      <c r="C23" s="371">
        <v>2147.2800000000002</v>
      </c>
      <c r="D23" s="375">
        <v>5855.6999999999989</v>
      </c>
      <c r="E23" s="19">
        <v>4626.2300000000005</v>
      </c>
      <c r="F23" s="369">
        <v>2478.2800000000002</v>
      </c>
      <c r="G23" s="377">
        <v>7104.51</v>
      </c>
      <c r="H23" s="345">
        <f t="shared" si="0"/>
        <v>1.3007383063611527E-2</v>
      </c>
      <c r="I23" s="323">
        <f t="shared" si="1"/>
        <v>3.3953393998518446E-3</v>
      </c>
      <c r="J23" s="399">
        <f t="shared" si="2"/>
        <v>6.3820882573804834E-3</v>
      </c>
      <c r="K23" s="323">
        <f t="shared" si="3"/>
        <v>1.7268233364278494E-2</v>
      </c>
      <c r="L23" s="323">
        <f t="shared" si="4"/>
        <v>4.2249498539940157E-3</v>
      </c>
      <c r="M23" s="399">
        <f t="shared" si="5"/>
        <v>8.3143650140719647E-3</v>
      </c>
      <c r="N23" s="394">
        <f t="shared" si="6"/>
        <v>0.24749354172396912</v>
      </c>
      <c r="O23" s="395">
        <f t="shared" si="7"/>
        <v>0.15414850415409259</v>
      </c>
      <c r="P23" s="386">
        <f t="shared" si="8"/>
        <v>0.21326399918028613</v>
      </c>
      <c r="R23" s="401">
        <v>1110.6110000000001</v>
      </c>
      <c r="S23" s="369">
        <v>817.26699999999983</v>
      </c>
      <c r="T23" s="374">
        <v>1927.8779999999999</v>
      </c>
      <c r="U23" s="19">
        <v>1405.5720000000001</v>
      </c>
      <c r="V23" s="119">
        <v>772.36599999999999</v>
      </c>
      <c r="W23" s="375">
        <v>2177.9380000000001</v>
      </c>
      <c r="X23" s="345">
        <f t="shared" si="21"/>
        <v>1.6369892466525118E-2</v>
      </c>
      <c r="Y23" s="323">
        <f t="shared" si="22"/>
        <v>6.1948392214753265E-3</v>
      </c>
      <c r="Z23" s="399">
        <f t="shared" si="23"/>
        <v>9.6504008178211129E-3</v>
      </c>
      <c r="AA23" s="323">
        <f t="shared" si="24"/>
        <v>2.116034433335361E-2</v>
      </c>
      <c r="AB23" s="323">
        <f t="shared" si="25"/>
        <v>6.0765395721298424E-3</v>
      </c>
      <c r="AC23" s="399">
        <f t="shared" si="26"/>
        <v>1.1253688239087185E-2</v>
      </c>
      <c r="AE23" s="394">
        <f t="shared" si="9"/>
        <v>0.26558443955624428</v>
      </c>
      <c r="AF23" s="395">
        <f t="shared" si="10"/>
        <v>-5.4940429504678215E-2</v>
      </c>
      <c r="AG23" s="386">
        <f t="shared" si="11"/>
        <v>0.12970737774900704</v>
      </c>
      <c r="AI23" s="27">
        <f t="shared" si="28"/>
        <v>2.9948360757411523</v>
      </c>
      <c r="AJ23" s="28">
        <f t="shared" si="29"/>
        <v>3.8060569650907183</v>
      </c>
      <c r="AK23" s="402">
        <f t="shared" si="30"/>
        <v>3.2923100568676675</v>
      </c>
      <c r="AL23" s="28">
        <f t="shared" si="31"/>
        <v>3.0382665799149633</v>
      </c>
      <c r="AM23" s="28">
        <f t="shared" si="32"/>
        <v>3.1165405038978644</v>
      </c>
      <c r="AN23" s="402">
        <f t="shared" si="33"/>
        <v>3.0655710246026819</v>
      </c>
      <c r="AO23" s="384">
        <f t="shared" si="34"/>
        <v>1.4501796784674755E-2</v>
      </c>
      <c r="AP23" s="385">
        <f t="shared" si="35"/>
        <v>-0.18116293779024381</v>
      </c>
      <c r="AQ23" s="386">
        <f t="shared" si="36"/>
        <v>-6.8869282767585707E-2</v>
      </c>
    </row>
    <row r="24" spans="1:43" ht="20.100000000000001" customHeight="1">
      <c r="A24" s="8" t="s">
        <v>196</v>
      </c>
      <c r="B24" s="19">
        <v>4410.4400000000005</v>
      </c>
      <c r="C24" s="371">
        <v>4604.5</v>
      </c>
      <c r="D24" s="375">
        <v>9014.94</v>
      </c>
      <c r="E24" s="19">
        <v>7034.3300000000017</v>
      </c>
      <c r="F24" s="369">
        <v>3561.4800000000009</v>
      </c>
      <c r="G24" s="377">
        <v>10595.810000000003</v>
      </c>
      <c r="H24" s="345">
        <f t="shared" si="0"/>
        <v>1.5469737127691806E-2</v>
      </c>
      <c r="I24" s="323">
        <f t="shared" si="1"/>
        <v>7.2807646262331022E-3</v>
      </c>
      <c r="J24" s="399">
        <f t="shared" si="2"/>
        <v>9.8253227991511906E-3</v>
      </c>
      <c r="K24" s="323">
        <f t="shared" si="3"/>
        <v>2.6256898598069088E-2</v>
      </c>
      <c r="L24" s="323">
        <f t="shared" si="4"/>
        <v>6.0715796463686952E-3</v>
      </c>
      <c r="M24" s="399">
        <f t="shared" si="5"/>
        <v>1.2400212253871681E-2</v>
      </c>
      <c r="N24" s="394">
        <f t="shared" si="6"/>
        <v>0.59492703675823744</v>
      </c>
      <c r="O24" s="395">
        <f t="shared" si="7"/>
        <v>-0.22652188076881291</v>
      </c>
      <c r="P24" s="386">
        <f t="shared" si="8"/>
        <v>0.17536112275844348</v>
      </c>
      <c r="R24" s="401">
        <v>741.85699999999986</v>
      </c>
      <c r="S24" s="369">
        <v>1169.306</v>
      </c>
      <c r="T24" s="374">
        <v>1911.163</v>
      </c>
      <c r="U24" s="19">
        <v>1278.4219999999998</v>
      </c>
      <c r="V24" s="119">
        <v>816.35499999999979</v>
      </c>
      <c r="W24" s="375">
        <v>2094.7769999999996</v>
      </c>
      <c r="X24" s="345">
        <f t="shared" si="21"/>
        <v>1.0934629060525169E-2</v>
      </c>
      <c r="Y24" s="323">
        <f t="shared" si="22"/>
        <v>8.8632756133631124E-3</v>
      </c>
      <c r="Z24" s="399">
        <f t="shared" si="23"/>
        <v>9.5667303523301016E-3</v>
      </c>
      <c r="AA24" s="323">
        <f t="shared" si="24"/>
        <v>1.9246150124884804E-2</v>
      </c>
      <c r="AB24" s="323">
        <f t="shared" si="25"/>
        <v>6.4226201857746929E-3</v>
      </c>
      <c r="AC24" s="399">
        <f t="shared" si="26"/>
        <v>1.0823984561732395E-2</v>
      </c>
      <c r="AE24" s="394">
        <f t="shared" si="9"/>
        <v>0.72327281403289323</v>
      </c>
      <c r="AF24" s="395">
        <f t="shared" si="10"/>
        <v>-0.30184656539862126</v>
      </c>
      <c r="AG24" s="386">
        <f t="shared" si="11"/>
        <v>9.6074484489287196E-2</v>
      </c>
      <c r="AI24" s="27">
        <f t="shared" si="28"/>
        <v>1.682047596158206</v>
      </c>
      <c r="AJ24" s="28">
        <f t="shared" si="29"/>
        <v>2.5394852861331305</v>
      </c>
      <c r="AK24" s="402">
        <f t="shared" si="30"/>
        <v>2.1199952523255838</v>
      </c>
      <c r="AL24" s="28">
        <f t="shared" si="31"/>
        <v>1.8174040740198418</v>
      </c>
      <c r="AM24" s="28">
        <f t="shared" si="32"/>
        <v>2.2921790940844806</v>
      </c>
      <c r="AN24" s="402">
        <f t="shared" si="33"/>
        <v>1.9769861860490126</v>
      </c>
      <c r="AO24" s="384">
        <f t="shared" si="34"/>
        <v>8.0471253114828514E-2</v>
      </c>
      <c r="AP24" s="385">
        <f t="shared" si="35"/>
        <v>-9.7384376825912847E-2</v>
      </c>
      <c r="AQ24" s="386">
        <f t="shared" si="36"/>
        <v>-6.745725780267374E-2</v>
      </c>
    </row>
    <row r="25" spans="1:43" ht="20.100000000000001" customHeight="1">
      <c r="A25" s="8" t="s">
        <v>201</v>
      </c>
      <c r="B25" s="19">
        <v>2293.11</v>
      </c>
      <c r="C25" s="371">
        <v>13285.130000000001</v>
      </c>
      <c r="D25" s="375">
        <v>15578.240000000002</v>
      </c>
      <c r="E25" s="19">
        <v>2300.4599999999991</v>
      </c>
      <c r="F25" s="369">
        <v>7321.92</v>
      </c>
      <c r="G25" s="377">
        <v>9622.3799999999992</v>
      </c>
      <c r="H25" s="345">
        <f t="shared" si="0"/>
        <v>8.0431451068105116E-3</v>
      </c>
      <c r="I25" s="323">
        <f t="shared" si="1"/>
        <v>2.1006820405887326E-2</v>
      </c>
      <c r="J25" s="399">
        <f t="shared" si="2"/>
        <v>1.6978619562930983E-2</v>
      </c>
      <c r="K25" s="323">
        <f t="shared" si="3"/>
        <v>8.5868796244864803E-3</v>
      </c>
      <c r="L25" s="323">
        <f t="shared" si="4"/>
        <v>1.2482344543375188E-2</v>
      </c>
      <c r="M25" s="399">
        <f t="shared" si="5"/>
        <v>1.1261013021884097E-2</v>
      </c>
      <c r="N25" s="394">
        <f t="shared" si="6"/>
        <v>3.2052540000257288E-3</v>
      </c>
      <c r="O25" s="395">
        <f t="shared" si="7"/>
        <v>-0.44886350378204809</v>
      </c>
      <c r="P25" s="386">
        <f t="shared" si="8"/>
        <v>-0.3823191836818538</v>
      </c>
      <c r="R25" s="401">
        <v>570.93200000000002</v>
      </c>
      <c r="S25" s="369">
        <v>2725.6419999999998</v>
      </c>
      <c r="T25" s="374">
        <v>3296.5739999999996</v>
      </c>
      <c r="U25" s="19">
        <v>462.88299999999992</v>
      </c>
      <c r="V25" s="119">
        <v>1570.4870000000001</v>
      </c>
      <c r="W25" s="375">
        <v>2033.37</v>
      </c>
      <c r="X25" s="345">
        <f t="shared" si="21"/>
        <v>8.4152736157827694E-3</v>
      </c>
      <c r="Y25" s="323">
        <f t="shared" si="22"/>
        <v>2.0660217487431225E-2</v>
      </c>
      <c r="Z25" s="399">
        <f t="shared" si="23"/>
        <v>1.6501697942301233E-2</v>
      </c>
      <c r="AA25" s="323">
        <f t="shared" si="24"/>
        <v>6.9685250318416393E-3</v>
      </c>
      <c r="AB25" s="323">
        <f t="shared" si="25"/>
        <v>1.2355704941718667E-2</v>
      </c>
      <c r="AC25" s="399">
        <f t="shared" si="26"/>
        <v>1.0506686625015362E-2</v>
      </c>
      <c r="AE25" s="394">
        <f t="shared" si="9"/>
        <v>-0.1892502084311268</v>
      </c>
      <c r="AF25" s="395">
        <f t="shared" si="10"/>
        <v>-0.42381024360499281</v>
      </c>
      <c r="AG25" s="386">
        <f t="shared" si="11"/>
        <v>-0.38318690859055488</v>
      </c>
      <c r="AI25" s="27">
        <f t="shared" si="28"/>
        <v>2.4897715329835899</v>
      </c>
      <c r="AJ25" s="28">
        <f t="shared" si="29"/>
        <v>2.0516487230459917</v>
      </c>
      <c r="AK25" s="402">
        <f t="shared" si="30"/>
        <v>2.1161402058255612</v>
      </c>
      <c r="AL25" s="28">
        <f t="shared" si="31"/>
        <v>2.0121323561374687</v>
      </c>
      <c r="AM25" s="28">
        <f t="shared" si="32"/>
        <v>2.1449114439928327</v>
      </c>
      <c r="AN25" s="402">
        <f t="shared" si="33"/>
        <v>2.1131674284324671</v>
      </c>
      <c r="AO25" s="384">
        <f t="shared" si="34"/>
        <v>-0.19184056469380051</v>
      </c>
      <c r="AP25" s="385">
        <f t="shared" si="35"/>
        <v>4.5457450829291118E-2</v>
      </c>
      <c r="AQ25" s="386">
        <f t="shared" si="36"/>
        <v>-1.4048111674785449E-3</v>
      </c>
    </row>
    <row r="26" spans="1:43" ht="20.100000000000001" customHeight="1">
      <c r="A26" s="8" t="s">
        <v>203</v>
      </c>
      <c r="B26" s="19">
        <v>2876.3300000000004</v>
      </c>
      <c r="C26" s="371">
        <v>24511.019999999997</v>
      </c>
      <c r="D26" s="375">
        <v>27387.35</v>
      </c>
      <c r="E26" s="19">
        <v>1915.8800000000003</v>
      </c>
      <c r="F26" s="369">
        <v>21005.07</v>
      </c>
      <c r="G26" s="377">
        <v>22920.95</v>
      </c>
      <c r="H26" s="345">
        <f t="shared" si="0"/>
        <v>1.0088804970137621E-2</v>
      </c>
      <c r="I26" s="323">
        <f t="shared" si="1"/>
        <v>3.8757512730783379E-2</v>
      </c>
      <c r="J26" s="399">
        <f t="shared" si="2"/>
        <v>2.9849289553045649E-2</v>
      </c>
      <c r="K26" s="323">
        <f t="shared" si="3"/>
        <v>7.1513657855216631E-3</v>
      </c>
      <c r="L26" s="323">
        <f t="shared" si="4"/>
        <v>3.5809257803651753E-2</v>
      </c>
      <c r="M26" s="399">
        <f t="shared" si="5"/>
        <v>2.6824248930509324E-2</v>
      </c>
      <c r="N26" s="394">
        <f t="shared" si="6"/>
        <v>-0.33391509319167129</v>
      </c>
      <c r="O26" s="395">
        <f t="shared" si="7"/>
        <v>-0.14303566314253743</v>
      </c>
      <c r="P26" s="386">
        <f t="shared" si="8"/>
        <v>-0.16308259105024758</v>
      </c>
      <c r="R26" s="401">
        <v>239.13400000000004</v>
      </c>
      <c r="S26" s="369">
        <v>2040.8919999999998</v>
      </c>
      <c r="T26" s="374">
        <v>2280.0259999999998</v>
      </c>
      <c r="U26" s="19">
        <v>172.52500000000003</v>
      </c>
      <c r="V26" s="119">
        <v>1725.249</v>
      </c>
      <c r="W26" s="375">
        <v>1897.7740000000001</v>
      </c>
      <c r="X26" s="345">
        <f t="shared" si="21"/>
        <v>3.5247245571041683E-3</v>
      </c>
      <c r="Y26" s="323">
        <f t="shared" si="22"/>
        <v>1.5469849887974462E-2</v>
      </c>
      <c r="Z26" s="399">
        <f t="shared" si="23"/>
        <v>1.1413152064110591E-2</v>
      </c>
      <c r="AA26" s="323">
        <f t="shared" si="24"/>
        <v>2.5972973324111691E-3</v>
      </c>
      <c r="AB26" s="323">
        <f t="shared" si="25"/>
        <v>1.3573284971473937E-2</v>
      </c>
      <c r="AC26" s="399">
        <f t="shared" si="26"/>
        <v>9.8060444990837412E-3</v>
      </c>
      <c r="AE26" s="394">
        <f t="shared" si="9"/>
        <v>-0.27854257445616265</v>
      </c>
      <c r="AF26" s="395">
        <f t="shared" si="10"/>
        <v>-0.15465933523184952</v>
      </c>
      <c r="AG26" s="386">
        <f t="shared" si="11"/>
        <v>-0.16765247413845269</v>
      </c>
      <c r="AI26" s="27">
        <f t="shared" si="28"/>
        <v>0.83138582846891695</v>
      </c>
      <c r="AJ26" s="28">
        <f t="shared" si="29"/>
        <v>0.83264262360358732</v>
      </c>
      <c r="AK26" s="402">
        <f t="shared" si="30"/>
        <v>0.83251062990760338</v>
      </c>
      <c r="AL26" s="28">
        <f t="shared" si="31"/>
        <v>0.90050003131720158</v>
      </c>
      <c r="AM26" s="28">
        <f t="shared" si="32"/>
        <v>0.82134884577866207</v>
      </c>
      <c r="AN26" s="402">
        <f t="shared" si="33"/>
        <v>0.82796480948651785</v>
      </c>
      <c r="AO26" s="384">
        <f t="shared" si="34"/>
        <v>8.3131321802255853E-2</v>
      </c>
      <c r="AP26" s="385">
        <f t="shared" si="35"/>
        <v>-1.3563775748167917E-2</v>
      </c>
      <c r="AQ26" s="386">
        <f t="shared" si="36"/>
        <v>-5.4603752285902387E-3</v>
      </c>
    </row>
    <row r="27" spans="1:43" ht="20.100000000000001" customHeight="1">
      <c r="A27" s="8" t="s">
        <v>204</v>
      </c>
      <c r="B27" s="19">
        <v>730.9899999999999</v>
      </c>
      <c r="C27" s="371">
        <v>12732.070000000002</v>
      </c>
      <c r="D27" s="375">
        <v>13463.060000000001</v>
      </c>
      <c r="E27" s="19">
        <v>631.81999999999994</v>
      </c>
      <c r="F27" s="369">
        <v>15283.079999999996</v>
      </c>
      <c r="G27" s="377">
        <v>15914.899999999996</v>
      </c>
      <c r="H27" s="345">
        <f t="shared" si="0"/>
        <v>2.5639671196006361E-3</v>
      </c>
      <c r="I27" s="323">
        <f t="shared" si="1"/>
        <v>2.0132306412145445E-2</v>
      </c>
      <c r="J27" s="399">
        <f t="shared" si="2"/>
        <v>1.4673299030757878E-2</v>
      </c>
      <c r="K27" s="323">
        <f t="shared" si="3"/>
        <v>2.3583814908075119E-3</v>
      </c>
      <c r="L27" s="323">
        <f t="shared" si="4"/>
        <v>2.6054459792508852E-2</v>
      </c>
      <c r="M27" s="399">
        <f t="shared" si="5"/>
        <v>1.8625111057969358E-2</v>
      </c>
      <c r="N27" s="394">
        <f t="shared" si="6"/>
        <v>-0.13566533057907765</v>
      </c>
      <c r="O27" s="395">
        <f t="shared" si="7"/>
        <v>0.20036097822270804</v>
      </c>
      <c r="P27" s="386">
        <f t="shared" si="8"/>
        <v>0.18211610139151088</v>
      </c>
      <c r="R27" s="401">
        <v>103.87299999999999</v>
      </c>
      <c r="S27" s="369">
        <v>1356.9349999999999</v>
      </c>
      <c r="T27" s="374">
        <v>1460.808</v>
      </c>
      <c r="U27" s="19">
        <v>95.034999999999968</v>
      </c>
      <c r="V27" s="119">
        <v>1734.1720000000003</v>
      </c>
      <c r="W27" s="375">
        <v>1829.2070000000003</v>
      </c>
      <c r="X27" s="345">
        <f t="shared" si="21"/>
        <v>1.5310399772515877E-3</v>
      </c>
      <c r="Y27" s="323">
        <f t="shared" si="22"/>
        <v>1.028549318520462E-2</v>
      </c>
      <c r="Z27" s="399">
        <f t="shared" si="23"/>
        <v>7.3123832098709691E-3</v>
      </c>
      <c r="AA27" s="323">
        <f t="shared" si="24"/>
        <v>1.4307152701677748E-3</v>
      </c>
      <c r="AB27" s="323">
        <f t="shared" si="25"/>
        <v>1.3643486097108824E-2</v>
      </c>
      <c r="AC27" s="399">
        <f t="shared" si="26"/>
        <v>9.4517499133381921E-3</v>
      </c>
      <c r="AE27" s="394">
        <f t="shared" si="9"/>
        <v>-8.5084670703647947E-2</v>
      </c>
      <c r="AF27" s="395">
        <f t="shared" si="10"/>
        <v>0.27800668418163016</v>
      </c>
      <c r="AG27" s="386">
        <f t="shared" si="11"/>
        <v>0.25218851484931648</v>
      </c>
      <c r="AI27" s="27">
        <f t="shared" si="28"/>
        <v>1.42099071122724</v>
      </c>
      <c r="AJ27" s="28">
        <f t="shared" si="29"/>
        <v>1.0657614983266663</v>
      </c>
      <c r="AK27" s="402">
        <f t="shared" si="30"/>
        <v>1.0850490156026935</v>
      </c>
      <c r="AL27" s="28">
        <f t="shared" si="31"/>
        <v>1.5041467506568322</v>
      </c>
      <c r="AM27" s="28">
        <f t="shared" si="32"/>
        <v>1.1347005970000816</v>
      </c>
      <c r="AN27" s="402">
        <f t="shared" si="33"/>
        <v>1.1493675737830591</v>
      </c>
      <c r="AO27" s="384">
        <f t="shared" si="34"/>
        <v>5.8519762847551955E-2</v>
      </c>
      <c r="AP27" s="385">
        <f t="shared" si="35"/>
        <v>6.4685296646252832E-2</v>
      </c>
      <c r="AQ27" s="386">
        <f t="shared" si="36"/>
        <v>5.9277099242046369E-2</v>
      </c>
    </row>
    <row r="28" spans="1:43" ht="20.100000000000001" customHeight="1">
      <c r="A28" s="8" t="s">
        <v>198</v>
      </c>
      <c r="B28" s="19">
        <v>275.45999999999998</v>
      </c>
      <c r="C28" s="371">
        <v>602.47</v>
      </c>
      <c r="D28" s="375">
        <v>877.93000000000006</v>
      </c>
      <c r="E28" s="19">
        <v>228.62999999999997</v>
      </c>
      <c r="F28" s="369">
        <v>552.27</v>
      </c>
      <c r="G28" s="377">
        <v>780.9</v>
      </c>
      <c r="H28" s="345">
        <f t="shared" si="0"/>
        <v>9.661833715443321E-4</v>
      </c>
      <c r="I28" s="323">
        <f t="shared" si="1"/>
        <v>9.5264247244362206E-4</v>
      </c>
      <c r="J28" s="399">
        <f t="shared" si="2"/>
        <v>9.5685003395017652E-4</v>
      </c>
      <c r="K28" s="323">
        <f t="shared" si="3"/>
        <v>8.5340248843550608E-4</v>
      </c>
      <c r="L28" s="323">
        <f t="shared" si="4"/>
        <v>9.4150501794198994E-4</v>
      </c>
      <c r="M28" s="399">
        <f t="shared" si="5"/>
        <v>9.1388253932907367E-4</v>
      </c>
      <c r="N28" s="394">
        <f t="shared" si="6"/>
        <v>-0.17000653452406889</v>
      </c>
      <c r="O28" s="395">
        <f t="shared" si="7"/>
        <v>-8.3323650970172858E-2</v>
      </c>
      <c r="P28" s="386">
        <f t="shared" si="8"/>
        <v>-0.11052133997015716</v>
      </c>
      <c r="R28" s="401">
        <v>420.76100000000008</v>
      </c>
      <c r="S28" s="369">
        <v>1360.7039999999997</v>
      </c>
      <c r="T28" s="374">
        <v>1781.4649999999997</v>
      </c>
      <c r="U28" s="19">
        <v>358.86200000000008</v>
      </c>
      <c r="V28" s="119">
        <v>1217.682</v>
      </c>
      <c r="W28" s="375">
        <v>1576.5440000000001</v>
      </c>
      <c r="X28" s="345">
        <f t="shared" si="21"/>
        <v>6.2018225320184788E-3</v>
      </c>
      <c r="Y28" s="323">
        <f t="shared" si="22"/>
        <v>1.0314061999344599E-2</v>
      </c>
      <c r="Z28" s="399">
        <f t="shared" si="23"/>
        <v>8.9174995995180643E-3</v>
      </c>
      <c r="AA28" s="323">
        <f t="shared" si="24"/>
        <v>5.4025289975582497E-3</v>
      </c>
      <c r="AB28" s="323">
        <f t="shared" si="25"/>
        <v>9.580034412791618E-3</v>
      </c>
      <c r="AC28" s="399">
        <f t="shared" si="26"/>
        <v>8.1462074086606079E-3</v>
      </c>
      <c r="AE28" s="394">
        <f t="shared" si="9"/>
        <v>-0.14711201846178706</v>
      </c>
      <c r="AF28" s="395">
        <f t="shared" si="10"/>
        <v>-0.10510882601947208</v>
      </c>
      <c r="AG28" s="386">
        <f t="shared" si="11"/>
        <v>-0.11502948416050814</v>
      </c>
      <c r="AI28" s="27">
        <f t="shared" si="28"/>
        <v>15.274849342917307</v>
      </c>
      <c r="AJ28" s="28">
        <f t="shared" si="29"/>
        <v>22.585423340581269</v>
      </c>
      <c r="AK28" s="402">
        <f t="shared" si="30"/>
        <v>20.291651954028222</v>
      </c>
      <c r="AL28" s="28">
        <f t="shared" si="31"/>
        <v>15.696190351222505</v>
      </c>
      <c r="AM28" s="28">
        <f t="shared" si="32"/>
        <v>22.048671845293065</v>
      </c>
      <c r="AN28" s="402">
        <f t="shared" si="33"/>
        <v>20.188807785888081</v>
      </c>
      <c r="AO28" s="384">
        <f t="shared" si="34"/>
        <v>2.7583971458321917E-2</v>
      </c>
      <c r="AP28" s="385">
        <f t="shared" si="35"/>
        <v>-2.3765394484493638E-2</v>
      </c>
      <c r="AQ28" s="386">
        <f t="shared" si="36"/>
        <v>-5.0682994353116158E-3</v>
      </c>
    </row>
    <row r="29" spans="1:43" ht="20.100000000000001" customHeight="1">
      <c r="A29" s="8" t="s">
        <v>205</v>
      </c>
      <c r="B29" s="19">
        <v>1771.92</v>
      </c>
      <c r="C29" s="371">
        <v>2988.6200000000003</v>
      </c>
      <c r="D29" s="375">
        <v>4760.5400000000009</v>
      </c>
      <c r="E29" s="19">
        <v>1006.9600000000002</v>
      </c>
      <c r="F29" s="369">
        <v>3669.41</v>
      </c>
      <c r="G29" s="377">
        <v>4676.37</v>
      </c>
      <c r="H29" s="345">
        <f t="shared" si="0"/>
        <v>6.2150571397184091E-3</v>
      </c>
      <c r="I29" s="323">
        <f t="shared" si="1"/>
        <v>4.7256898202308129E-3</v>
      </c>
      <c r="J29" s="399">
        <f t="shared" si="2"/>
        <v>5.1884806996243139E-3</v>
      </c>
      <c r="K29" s="323">
        <f t="shared" si="3"/>
        <v>3.7586588363513864E-3</v>
      </c>
      <c r="L29" s="323">
        <f t="shared" si="4"/>
        <v>6.2555777570509306E-3</v>
      </c>
      <c r="M29" s="399">
        <f t="shared" si="5"/>
        <v>5.4727274816779364E-3</v>
      </c>
      <c r="N29" s="394">
        <f t="shared" si="6"/>
        <v>-0.43171249266332562</v>
      </c>
      <c r="O29" s="395">
        <f t="shared" si="7"/>
        <v>0.22779409894867847</v>
      </c>
      <c r="P29" s="386">
        <f t="shared" si="8"/>
        <v>-1.7680767307910652E-2</v>
      </c>
      <c r="R29" s="401">
        <v>492.92200000000008</v>
      </c>
      <c r="S29" s="369">
        <v>958.0350000000002</v>
      </c>
      <c r="T29" s="374">
        <v>1450.9570000000003</v>
      </c>
      <c r="U29" s="19">
        <v>375.61</v>
      </c>
      <c r="V29" s="119">
        <v>1162.895</v>
      </c>
      <c r="W29" s="375">
        <v>1538.5050000000001</v>
      </c>
      <c r="X29" s="345">
        <f t="shared" si="21"/>
        <v>7.2654422965237097E-3</v>
      </c>
      <c r="Y29" s="323">
        <f t="shared" si="22"/>
        <v>7.2618529728303198E-3</v>
      </c>
      <c r="Z29" s="399">
        <f t="shared" si="23"/>
        <v>7.2630719471996012E-3</v>
      </c>
      <c r="AA29" s="323">
        <f t="shared" si="24"/>
        <v>5.6546636778841272E-3</v>
      </c>
      <c r="AB29" s="323">
        <f t="shared" si="25"/>
        <v>9.1490012322291928E-3</v>
      </c>
      <c r="AC29" s="399">
        <f t="shared" si="26"/>
        <v>7.9496549600019967E-3</v>
      </c>
      <c r="AE29" s="394">
        <f t="shared" si="9"/>
        <v>-0.23799302932309788</v>
      </c>
      <c r="AF29" s="395">
        <f t="shared" si="10"/>
        <v>0.2138335238274173</v>
      </c>
      <c r="AG29" s="386">
        <f t="shared" si="11"/>
        <v>6.0338107883279625E-2</v>
      </c>
      <c r="AI29" s="27">
        <f t="shared" si="28"/>
        <v>2.7818524538353877</v>
      </c>
      <c r="AJ29" s="28">
        <f t="shared" si="29"/>
        <v>3.2056099470658701</v>
      </c>
      <c r="AK29" s="402">
        <f t="shared" si="30"/>
        <v>3.0478832233318069</v>
      </c>
      <c r="AL29" s="28">
        <f t="shared" si="31"/>
        <v>3.7301382378644634</v>
      </c>
      <c r="AM29" s="28">
        <f t="shared" si="32"/>
        <v>3.1691607097598795</v>
      </c>
      <c r="AN29" s="402">
        <f t="shared" si="33"/>
        <v>3.2899556707446163</v>
      </c>
      <c r="AO29" s="384">
        <f t="shared" si="34"/>
        <v>0.34088284686761794</v>
      </c>
      <c r="AP29" s="385">
        <f t="shared" si="35"/>
        <v>-1.1370453020759116E-2</v>
      </c>
      <c r="AQ29" s="386">
        <f t="shared" si="36"/>
        <v>7.9423137198867733E-2</v>
      </c>
    </row>
    <row r="30" spans="1:43" ht="20.100000000000001" customHeight="1">
      <c r="A30" s="8" t="s">
        <v>206</v>
      </c>
      <c r="B30" s="19">
        <v>2238.7000000000003</v>
      </c>
      <c r="C30" s="371">
        <v>10717.31</v>
      </c>
      <c r="D30" s="375">
        <v>12956.01</v>
      </c>
      <c r="E30" s="19">
        <v>2982.77</v>
      </c>
      <c r="F30" s="369">
        <v>11872.929999999998</v>
      </c>
      <c r="G30" s="377">
        <v>14855.699999999999</v>
      </c>
      <c r="H30" s="345">
        <f t="shared" si="0"/>
        <v>7.8523005658763401E-3</v>
      </c>
      <c r="I30" s="323">
        <f t="shared" si="1"/>
        <v>1.6946511355494472E-2</v>
      </c>
      <c r="J30" s="399">
        <f t="shared" si="2"/>
        <v>1.4120668627748028E-2</v>
      </c>
      <c r="K30" s="323">
        <f t="shared" si="3"/>
        <v>1.1133724097584634E-2</v>
      </c>
      <c r="L30" s="323">
        <f t="shared" si="4"/>
        <v>2.0240866193481432E-2</v>
      </c>
      <c r="M30" s="399">
        <f t="shared" si="5"/>
        <v>1.7385535714574105E-2</v>
      </c>
      <c r="N30" s="394">
        <f t="shared" si="6"/>
        <v>0.33236699870460518</v>
      </c>
      <c r="O30" s="395">
        <f t="shared" si="7"/>
        <v>0.1078274305772623</v>
      </c>
      <c r="P30" s="386">
        <f t="shared" si="8"/>
        <v>0.14662616036881715</v>
      </c>
      <c r="R30" s="401">
        <v>280.78399999999999</v>
      </c>
      <c r="S30" s="369">
        <v>641.11400000000015</v>
      </c>
      <c r="T30" s="374">
        <v>921.89800000000014</v>
      </c>
      <c r="U30" s="19">
        <v>435.762</v>
      </c>
      <c r="V30" s="119">
        <v>1061.9959999999999</v>
      </c>
      <c r="W30" s="375">
        <v>1497.7579999999998</v>
      </c>
      <c r="X30" s="345">
        <f t="shared" si="21"/>
        <v>4.1386262933833604E-3</v>
      </c>
      <c r="Y30" s="323">
        <f t="shared" si="22"/>
        <v>4.8596091028231094E-3</v>
      </c>
      <c r="Z30" s="399">
        <f t="shared" si="23"/>
        <v>4.6147552973516215E-3</v>
      </c>
      <c r="AA30" s="323">
        <f t="shared" si="24"/>
        <v>6.5602288373636033E-3</v>
      </c>
      <c r="AB30" s="323">
        <f t="shared" si="25"/>
        <v>8.3551848727722398E-3</v>
      </c>
      <c r="AC30" s="399">
        <f t="shared" si="26"/>
        <v>7.7391099239733823E-3</v>
      </c>
      <c r="AE30" s="394">
        <f t="shared" si="9"/>
        <v>0.55194740441050771</v>
      </c>
      <c r="AF30" s="395">
        <f t="shared" si="10"/>
        <v>0.65648543004832161</v>
      </c>
      <c r="AG30" s="386">
        <f t="shared" si="11"/>
        <v>0.62464611052415731</v>
      </c>
      <c r="AI30" s="27">
        <f t="shared" si="28"/>
        <v>1.2542279001206056</v>
      </c>
      <c r="AJ30" s="28">
        <f t="shared" si="29"/>
        <v>0.59820421355732001</v>
      </c>
      <c r="AK30" s="402">
        <f t="shared" si="30"/>
        <v>0.71156011765968086</v>
      </c>
      <c r="AL30" s="28">
        <f t="shared" si="31"/>
        <v>1.460930611478592</v>
      </c>
      <c r="AM30" s="28">
        <f t="shared" si="32"/>
        <v>0.8944683410076536</v>
      </c>
      <c r="AN30" s="402">
        <f t="shared" si="33"/>
        <v>1.0082042582981616</v>
      </c>
      <c r="AO30" s="384">
        <f t="shared" si="34"/>
        <v>0.16480474667969838</v>
      </c>
      <c r="AP30" s="385">
        <f t="shared" si="35"/>
        <v>0.4952558352749642</v>
      </c>
      <c r="AQ30" s="386">
        <f t="shared" si="36"/>
        <v>0.41689259034660692</v>
      </c>
    </row>
    <row r="31" spans="1:43" ht="20.100000000000001" customHeight="1">
      <c r="A31" s="8" t="s">
        <v>220</v>
      </c>
      <c r="B31" s="19">
        <v>1153.5999999999999</v>
      </c>
      <c r="C31" s="371">
        <v>2514.5700000000002</v>
      </c>
      <c r="D31" s="375">
        <v>3668.17</v>
      </c>
      <c r="E31" s="19">
        <v>1649.63</v>
      </c>
      <c r="F31" s="369">
        <v>2113.52</v>
      </c>
      <c r="G31" s="377">
        <v>3763.15</v>
      </c>
      <c r="H31" s="345">
        <f t="shared" si="0"/>
        <v>4.046283080714229E-3</v>
      </c>
      <c r="I31" s="323">
        <f t="shared" si="1"/>
        <v>3.9761086559207239E-3</v>
      </c>
      <c r="J31" s="399">
        <f t="shared" si="2"/>
        <v>3.9979139442040011E-3</v>
      </c>
      <c r="K31" s="323">
        <f t="shared" si="3"/>
        <v>6.1575398985166613E-3</v>
      </c>
      <c r="L31" s="323">
        <f t="shared" si="4"/>
        <v>3.6031102278247136E-3</v>
      </c>
      <c r="M31" s="399">
        <f t="shared" si="5"/>
        <v>4.4039916479398176E-3</v>
      </c>
      <c r="N31" s="394">
        <f t="shared" si="6"/>
        <v>0.42998439667129007</v>
      </c>
      <c r="O31" s="395">
        <f t="shared" si="7"/>
        <v>-0.15949048942761593</v>
      </c>
      <c r="P31" s="386">
        <f t="shared" si="8"/>
        <v>2.5893020225343975E-2</v>
      </c>
      <c r="R31" s="401">
        <v>343.08700000000005</v>
      </c>
      <c r="S31" s="369">
        <v>751.91599999999994</v>
      </c>
      <c r="T31" s="374">
        <v>1095.0029999999999</v>
      </c>
      <c r="U31" s="19">
        <v>560.35800000000017</v>
      </c>
      <c r="V31" s="119">
        <v>659.30500000000006</v>
      </c>
      <c r="W31" s="375">
        <v>1219.6630000000002</v>
      </c>
      <c r="X31" s="345">
        <f t="shared" si="21"/>
        <v>5.0569436973546119E-3</v>
      </c>
      <c r="Y31" s="323">
        <f t="shared" si="22"/>
        <v>5.69948221089906E-3</v>
      </c>
      <c r="Z31" s="399">
        <f t="shared" si="23"/>
        <v>5.4812689634492285E-3</v>
      </c>
      <c r="AA31" s="323">
        <f t="shared" si="24"/>
        <v>8.4359735609057136E-3</v>
      </c>
      <c r="AB31" s="323">
        <f t="shared" si="25"/>
        <v>5.1870394639368716E-3</v>
      </c>
      <c r="AC31" s="399">
        <f t="shared" si="26"/>
        <v>6.3021569754280402E-3</v>
      </c>
      <c r="AE31" s="394">
        <f t="shared" si="9"/>
        <v>0.63328252017709818</v>
      </c>
      <c r="AF31" s="395">
        <f t="shared" si="10"/>
        <v>-0.12316668351251986</v>
      </c>
      <c r="AG31" s="386">
        <f t="shared" si="11"/>
        <v>0.11384443695588077</v>
      </c>
      <c r="AI31" s="27">
        <f t="shared" si="28"/>
        <v>2.9740551317614434</v>
      </c>
      <c r="AJ31" s="28">
        <f t="shared" si="29"/>
        <v>2.9902368993505846</v>
      </c>
      <c r="AK31" s="402">
        <f t="shared" si="30"/>
        <v>2.9851479075397265</v>
      </c>
      <c r="AL31" s="28">
        <f t="shared" si="31"/>
        <v>3.3968708134551395</v>
      </c>
      <c r="AM31" s="28">
        <f t="shared" si="32"/>
        <v>3.1194642113630344</v>
      </c>
      <c r="AN31" s="402">
        <f t="shared" si="33"/>
        <v>3.2410693169286375</v>
      </c>
      <c r="AO31" s="384">
        <f t="shared" si="34"/>
        <v>0.14216807118947897</v>
      </c>
      <c r="AP31" s="385">
        <f t="shared" si="35"/>
        <v>4.3216412733223665E-2</v>
      </c>
      <c r="AQ31" s="386">
        <f t="shared" si="36"/>
        <v>8.5731567518821591E-2</v>
      </c>
    </row>
    <row r="32" spans="1:43" ht="20.100000000000001" customHeight="1" thickBot="1">
      <c r="A32" s="8" t="s">
        <v>17</v>
      </c>
      <c r="B32" s="19">
        <f>B33-SUM(B7:B31)</f>
        <v>22511.459999999905</v>
      </c>
      <c r="C32" s="371">
        <f t="shared" ref="C32:G32" si="37">C33-SUM(C7:C31)</f>
        <v>48393.530000000261</v>
      </c>
      <c r="D32" s="376">
        <f t="shared" si="37"/>
        <v>70904.989999999991</v>
      </c>
      <c r="E32" s="21">
        <f t="shared" si="37"/>
        <v>21533.039999999892</v>
      </c>
      <c r="F32" s="119">
        <f t="shared" si="37"/>
        <v>44235.869999999413</v>
      </c>
      <c r="G32" s="375">
        <f t="shared" si="37"/>
        <v>65768.909999999916</v>
      </c>
      <c r="H32" s="345">
        <f t="shared" si="0"/>
        <v>7.8959552462010016E-2</v>
      </c>
      <c r="I32" s="323">
        <f t="shared" si="1"/>
        <v>7.652120781030565E-2</v>
      </c>
      <c r="J32" s="400">
        <f t="shared" si="2"/>
        <v>7.7278874270997597E-2</v>
      </c>
      <c r="K32" s="323">
        <f t="shared" si="3"/>
        <v>8.0375934564935483E-2</v>
      </c>
      <c r="L32" s="323">
        <f t="shared" si="4"/>
        <v>7.541292045200533E-2</v>
      </c>
      <c r="M32" s="399">
        <f t="shared" si="5"/>
        <v>7.6968956946734834E-2</v>
      </c>
      <c r="N32" s="396">
        <f t="shared" si="6"/>
        <v>-4.346319607879795E-2</v>
      </c>
      <c r="O32" s="397">
        <f t="shared" si="7"/>
        <v>-8.5913550840387654E-2</v>
      </c>
      <c r="P32" s="388">
        <f t="shared" si="8"/>
        <v>-7.2436086656243445E-2</v>
      </c>
      <c r="R32" s="19">
        <f t="shared" ref="R32" si="38">R33-SUM(R7:R31)</f>
        <v>5587.4200000000055</v>
      </c>
      <c r="S32" s="119">
        <f t="shared" ref="S32" si="39">S33-SUM(S7:S31)</f>
        <v>13678.806000000099</v>
      </c>
      <c r="T32" s="375">
        <f t="shared" ref="T32" si="40">T33-SUM(T7:T31)</f>
        <v>19266.225999999966</v>
      </c>
      <c r="U32" s="119">
        <f t="shared" ref="U32" si="41">U33-SUM(U7:U31)</f>
        <v>5384.0069999999614</v>
      </c>
      <c r="V32" s="123">
        <f t="shared" ref="V32" si="42">V33-SUM(V7:V31)</f>
        <v>12906.88400000002</v>
      </c>
      <c r="W32" s="376">
        <f t="shared" ref="W32" si="43">W33-SUM(W7:W31)</f>
        <v>18290.890999999974</v>
      </c>
      <c r="X32" s="345">
        <f t="shared" si="21"/>
        <v>8.235598653832156E-2</v>
      </c>
      <c r="Y32" s="323">
        <f t="shared" si="22"/>
        <v>0.10368460235364044</v>
      </c>
      <c r="Z32" s="399">
        <f t="shared" si="23"/>
        <v>9.6441166477715945E-2</v>
      </c>
      <c r="AA32" s="323">
        <f t="shared" si="24"/>
        <v>8.1054148782976149E-2</v>
      </c>
      <c r="AB32" s="323">
        <f t="shared" si="25"/>
        <v>0.10154407544983807</v>
      </c>
      <c r="AC32" s="399">
        <f t="shared" si="26"/>
        <v>9.4511407087403465E-2</v>
      </c>
      <c r="AE32" s="396">
        <f t="shared" si="9"/>
        <v>-3.640553242821265E-2</v>
      </c>
      <c r="AF32" s="397">
        <f t="shared" si="10"/>
        <v>-5.6431972205766581E-2</v>
      </c>
      <c r="AG32" s="388">
        <f t="shared" si="11"/>
        <v>-5.0624081748028578E-2</v>
      </c>
      <c r="AI32" s="27">
        <f t="shared" si="28"/>
        <v>2.4820335953332342</v>
      </c>
      <c r="AJ32" s="28">
        <f t="shared" si="29"/>
        <v>2.8265774371078169</v>
      </c>
      <c r="AK32" s="402">
        <f t="shared" si="30"/>
        <v>2.717189015892953</v>
      </c>
      <c r="AL32" s="28">
        <f t="shared" si="31"/>
        <v>2.5003469087504544</v>
      </c>
      <c r="AM32" s="28">
        <f t="shared" si="32"/>
        <v>2.917741642698604</v>
      </c>
      <c r="AN32" s="402">
        <f t="shared" si="33"/>
        <v>2.7810847100856617</v>
      </c>
      <c r="AO32" s="387">
        <f t="shared" si="34"/>
        <v>7.3783503380668311E-3</v>
      </c>
      <c r="AP32" s="385">
        <f t="shared" si="35"/>
        <v>3.2252505943749142E-2</v>
      </c>
      <c r="AQ32" s="386">
        <f t="shared" si="36"/>
        <v>2.351536599735244E-2</v>
      </c>
    </row>
    <row r="33" spans="1:43" ht="25.5" customHeight="1" thickBot="1">
      <c r="A33" s="12" t="s">
        <v>18</v>
      </c>
      <c r="B33" s="17">
        <v>285101.15999999992</v>
      </c>
      <c r="C33" s="372">
        <v>632419.8400000002</v>
      </c>
      <c r="D33" s="18">
        <v>917521.00000000012</v>
      </c>
      <c r="E33" s="17">
        <v>267904.06999999995</v>
      </c>
      <c r="F33" s="373">
        <v>586582.10999999964</v>
      </c>
      <c r="G33" s="378">
        <v>854486.18</v>
      </c>
      <c r="H33" s="334">
        <f>SUM(H7:H32)</f>
        <v>0.99999999999999978</v>
      </c>
      <c r="I33" s="338">
        <f t="shared" ref="I33:M33" si="44">SUM(I7:I32)</f>
        <v>1</v>
      </c>
      <c r="J33" s="335">
        <f t="shared" si="44"/>
        <v>1</v>
      </c>
      <c r="K33" s="338">
        <f t="shared" si="44"/>
        <v>0.99999999999999989</v>
      </c>
      <c r="L33" s="338">
        <f t="shared" si="44"/>
        <v>0.99999999999999944</v>
      </c>
      <c r="M33" s="335">
        <f t="shared" si="44"/>
        <v>1</v>
      </c>
      <c r="N33" s="389">
        <f t="shared" si="6"/>
        <v>-6.0319256505304897E-2</v>
      </c>
      <c r="O33" s="390">
        <f t="shared" si="7"/>
        <v>-7.2479905121257029E-2</v>
      </c>
      <c r="P33" s="391">
        <f t="shared" si="8"/>
        <v>-6.8701228636728812E-2</v>
      </c>
      <c r="R33" s="17">
        <v>67844.733999999982</v>
      </c>
      <c r="S33" s="372">
        <v>131927.07200000007</v>
      </c>
      <c r="T33" s="18">
        <v>199771.80599999992</v>
      </c>
      <c r="U33" s="17">
        <v>66424.816999999981</v>
      </c>
      <c r="V33" s="373">
        <v>127106.22400000002</v>
      </c>
      <c r="W33" s="378">
        <v>193531.04100000003</v>
      </c>
      <c r="X33" s="334">
        <f t="shared" ref="X33" si="45">SUM(X7:X32)</f>
        <v>1.0000000000000004</v>
      </c>
      <c r="Y33" s="338">
        <f t="shared" ref="Y33" si="46">SUM(Y7:Y32)</f>
        <v>1.0000000000000004</v>
      </c>
      <c r="Z33" s="335">
        <f t="shared" ref="Z33" si="47">SUM(Z7:Z32)</f>
        <v>1.0000000000000004</v>
      </c>
      <c r="AA33" s="338">
        <f t="shared" ref="AA33" si="48">SUM(AA7:AA32)</f>
        <v>0.99999999999999967</v>
      </c>
      <c r="AB33" s="338">
        <f t="shared" ref="AB33" si="49">SUM(AB7:AB32)</f>
        <v>0.99999999999999978</v>
      </c>
      <c r="AC33" s="335">
        <f t="shared" ref="AC33" si="50">SUM(AC7:AC32)</f>
        <v>0.99999999999999989</v>
      </c>
      <c r="AE33" s="389">
        <f t="shared" si="9"/>
        <v>-2.0928919848075486E-2</v>
      </c>
      <c r="AF33" s="390">
        <f t="shared" si="10"/>
        <v>-3.6541764528815239E-2</v>
      </c>
      <c r="AG33" s="391">
        <f t="shared" si="11"/>
        <v>-3.1239468296141347E-2</v>
      </c>
      <c r="AI33" s="403">
        <f t="shared" si="28"/>
        <v>2.3796723240270228</v>
      </c>
      <c r="AJ33" s="404">
        <f t="shared" si="29"/>
        <v>2.0860678880662573</v>
      </c>
      <c r="AK33" s="405">
        <f t="shared" si="30"/>
        <v>2.1772995495470937</v>
      </c>
      <c r="AL33" s="404">
        <f t="shared" si="31"/>
        <v>2.4794254525509816</v>
      </c>
      <c r="AM33" s="404">
        <f t="shared" si="32"/>
        <v>2.166895679788122</v>
      </c>
      <c r="AN33" s="405">
        <f t="shared" si="33"/>
        <v>2.2648820487652594</v>
      </c>
      <c r="AO33" s="389">
        <f t="shared" si="34"/>
        <v>4.1918850556344929E-2</v>
      </c>
      <c r="AP33" s="390">
        <f t="shared" si="35"/>
        <v>3.8746481926238002E-2</v>
      </c>
      <c r="AQ33" s="391">
        <f t="shared" si="36"/>
        <v>4.0225286978258931E-2</v>
      </c>
    </row>
    <row r="36" spans="1:43" ht="15.75" thickBot="1"/>
    <row r="37" spans="1:43">
      <c r="A37" s="492" t="s">
        <v>2</v>
      </c>
      <c r="B37" s="458" t="s">
        <v>134</v>
      </c>
      <c r="C37" s="511"/>
      <c r="D37" s="511"/>
      <c r="E37" s="511"/>
      <c r="F37" s="511"/>
      <c r="G37" s="522"/>
      <c r="H37" s="512" t="s">
        <v>136</v>
      </c>
      <c r="I37" s="511"/>
      <c r="J37" s="511"/>
      <c r="K37" s="511"/>
      <c r="L37" s="511"/>
      <c r="M37" s="522"/>
      <c r="N37" s="526" t="s">
        <v>154</v>
      </c>
      <c r="O37" s="517"/>
      <c r="P37" s="527"/>
      <c r="R37" s="512" t="s">
        <v>135</v>
      </c>
      <c r="S37" s="511"/>
      <c r="T37" s="511"/>
      <c r="U37" s="511"/>
      <c r="V37" s="511"/>
      <c r="W37" s="522"/>
      <c r="X37" s="511" t="s">
        <v>137</v>
      </c>
      <c r="Y37" s="511"/>
      <c r="Z37" s="511"/>
      <c r="AA37" s="511"/>
      <c r="AB37" s="511"/>
      <c r="AC37" s="459"/>
      <c r="AE37" s="517" t="s">
        <v>154</v>
      </c>
      <c r="AF37" s="517"/>
      <c r="AG37" s="517"/>
      <c r="AI37" s="530" t="s">
        <v>140</v>
      </c>
      <c r="AJ37" s="531"/>
      <c r="AK37" s="531"/>
      <c r="AL37" s="531"/>
      <c r="AM37" s="531"/>
      <c r="AN37" s="532"/>
      <c r="AO37" s="517" t="s">
        <v>154</v>
      </c>
      <c r="AP37" s="517"/>
      <c r="AQ37" s="517"/>
    </row>
    <row r="38" spans="1:43" ht="15" customHeight="1">
      <c r="A38" s="493"/>
      <c r="B38" s="523" t="str">
        <f>B5</f>
        <v>jan-abr 2025</v>
      </c>
      <c r="C38" s="498"/>
      <c r="D38" s="499"/>
      <c r="E38" s="524" t="str">
        <f>E5</f>
        <v>jan-abr 2026</v>
      </c>
      <c r="F38" s="514"/>
      <c r="G38" s="525"/>
      <c r="H38" s="533" t="str">
        <f>B38</f>
        <v>jan-abr 2025</v>
      </c>
      <c r="I38" s="498"/>
      <c r="J38" s="499"/>
      <c r="K38" s="523" t="str">
        <f>E38</f>
        <v>jan-abr 2026</v>
      </c>
      <c r="L38" s="498"/>
      <c r="M38" s="499"/>
      <c r="N38" s="500" t="s">
        <v>138</v>
      </c>
      <c r="O38" s="498"/>
      <c r="P38" s="501"/>
      <c r="R38" s="521" t="str">
        <f>B38</f>
        <v>jan-abr 2025</v>
      </c>
      <c r="S38" s="498"/>
      <c r="T38" s="499"/>
      <c r="U38" s="523" t="str">
        <f>K38</f>
        <v>jan-abr 2026</v>
      </c>
      <c r="V38" s="498"/>
      <c r="W38" s="499"/>
      <c r="X38" s="523" t="str">
        <f>H38</f>
        <v>jan-abr 2025</v>
      </c>
      <c r="Y38" s="498"/>
      <c r="Z38" s="499"/>
      <c r="AA38" s="523" t="str">
        <f>U38</f>
        <v>jan-abr 2026</v>
      </c>
      <c r="AB38" s="498"/>
      <c r="AC38" s="499"/>
      <c r="AE38" s="497" t="s">
        <v>139</v>
      </c>
      <c r="AF38" s="498"/>
      <c r="AG38" s="501"/>
      <c r="AI38" s="534" t="str">
        <f>X38</f>
        <v>jan-abr 2025</v>
      </c>
      <c r="AJ38" s="535"/>
      <c r="AK38" s="535"/>
      <c r="AL38" s="536" t="str">
        <f>AA38</f>
        <v>jan-abr 2026</v>
      </c>
      <c r="AM38" s="535"/>
      <c r="AN38" s="537"/>
      <c r="AO38" s="498" t="s">
        <v>140</v>
      </c>
      <c r="AP38" s="498"/>
      <c r="AQ38" s="501"/>
    </row>
    <row r="39" spans="1:43" ht="18.75" customHeight="1" thickBot="1">
      <c r="A39" s="494"/>
      <c r="B39" s="99" t="s">
        <v>29</v>
      </c>
      <c r="C39" s="135" t="s">
        <v>30</v>
      </c>
      <c r="D39" s="263" t="s">
        <v>12</v>
      </c>
      <c r="E39" s="159" t="s">
        <v>29</v>
      </c>
      <c r="F39" s="353" t="s">
        <v>30</v>
      </c>
      <c r="G39" s="134" t="s">
        <v>12</v>
      </c>
      <c r="H39" s="176" t="s">
        <v>29</v>
      </c>
      <c r="I39" s="135" t="s">
        <v>30</v>
      </c>
      <c r="J39" s="176" t="s">
        <v>12</v>
      </c>
      <c r="K39" s="99" t="s">
        <v>29</v>
      </c>
      <c r="L39" s="135" t="s">
        <v>30</v>
      </c>
      <c r="M39" s="133" t="s">
        <v>12</v>
      </c>
      <c r="N39" s="99" t="s">
        <v>29</v>
      </c>
      <c r="O39" s="135" t="s">
        <v>30</v>
      </c>
      <c r="P39" s="166" t="s">
        <v>12</v>
      </c>
      <c r="R39" s="25" t="s">
        <v>29</v>
      </c>
      <c r="S39" s="160" t="s">
        <v>30</v>
      </c>
      <c r="T39" s="134" t="s">
        <v>12</v>
      </c>
      <c r="U39" s="352" t="s">
        <v>29</v>
      </c>
      <c r="V39" s="353" t="s">
        <v>30</v>
      </c>
      <c r="W39" s="134" t="s">
        <v>12</v>
      </c>
      <c r="X39" s="176" t="s">
        <v>29</v>
      </c>
      <c r="Y39" s="135" t="s">
        <v>30</v>
      </c>
      <c r="Z39" s="176" t="s">
        <v>12</v>
      </c>
      <c r="AA39" s="99" t="s">
        <v>29</v>
      </c>
      <c r="AB39" s="135" t="s">
        <v>30</v>
      </c>
      <c r="AC39" s="166" t="s">
        <v>12</v>
      </c>
      <c r="AE39" s="25" t="s">
        <v>29</v>
      </c>
      <c r="AF39" s="135" t="s">
        <v>30</v>
      </c>
      <c r="AG39" s="166" t="s">
        <v>12</v>
      </c>
      <c r="AI39" s="407" t="s">
        <v>29</v>
      </c>
      <c r="AJ39" s="135" t="s">
        <v>30</v>
      </c>
      <c r="AK39" s="263" t="s">
        <v>12</v>
      </c>
      <c r="AL39" s="408" t="s">
        <v>29</v>
      </c>
      <c r="AM39" s="135" t="s">
        <v>30</v>
      </c>
      <c r="AN39" s="263" t="s">
        <v>12</v>
      </c>
      <c r="AO39" s="176" t="s">
        <v>29</v>
      </c>
      <c r="AP39" s="135" t="s">
        <v>30</v>
      </c>
      <c r="AQ39" s="166" t="s">
        <v>12</v>
      </c>
    </row>
    <row r="40" spans="1:43" ht="19.5" customHeight="1">
      <c r="A40" s="8" t="s">
        <v>190</v>
      </c>
      <c r="B40" s="39">
        <v>32400.39</v>
      </c>
      <c r="C40" s="370">
        <v>22683.88</v>
      </c>
      <c r="D40" s="375">
        <v>55084.270000000004</v>
      </c>
      <c r="E40" s="39">
        <v>31702.360000000008</v>
      </c>
      <c r="F40" s="379">
        <v>24846.98</v>
      </c>
      <c r="G40" s="377">
        <v>56549.340000000011</v>
      </c>
      <c r="H40" s="345">
        <f>B40/$B$63</f>
        <v>0.23338872166900318</v>
      </c>
      <c r="I40" s="323">
        <f>C40/$C$63</f>
        <v>9.0836424734051568E-2</v>
      </c>
      <c r="J40" s="398">
        <f>D40/$D$63</f>
        <v>0.14176948210923149</v>
      </c>
      <c r="K40" s="323">
        <f>E40/$E$63</f>
        <v>0.25461937117230965</v>
      </c>
      <c r="L40" s="323">
        <f>F40/$F$63</f>
        <v>0.13802585702393969</v>
      </c>
      <c r="M40" s="399">
        <f>G40/$G$63</f>
        <v>0.18569645752042985</v>
      </c>
      <c r="N40" s="392">
        <f t="shared" ref="N40:N63" si="51">(E40-B40)/B40</f>
        <v>-2.1543876478029789E-2</v>
      </c>
      <c r="O40" s="393">
        <f t="shared" ref="O40:O63" si="52">(F40-C40)/C40</f>
        <v>9.5358466011987303E-2</v>
      </c>
      <c r="P40" s="382">
        <f t="shared" ref="P40:P63" si="53">(G40-D40)/D40</f>
        <v>2.6596885099866203E-2</v>
      </c>
      <c r="R40" s="401">
        <v>7092.228000000001</v>
      </c>
      <c r="S40" s="369">
        <v>5218.1469999999999</v>
      </c>
      <c r="T40" s="374">
        <v>12310.375</v>
      </c>
      <c r="U40" s="39">
        <v>6757.1710000000012</v>
      </c>
      <c r="V40" s="112">
        <v>5862.9820000000009</v>
      </c>
      <c r="W40" s="380">
        <v>12620.153000000002</v>
      </c>
      <c r="X40" s="345">
        <f>R40/$R$63</f>
        <v>0.25542942962410725</v>
      </c>
      <c r="Y40" s="323">
        <f>S40/$S$63</f>
        <v>0.11461163629836721</v>
      </c>
      <c r="Z40" s="398">
        <f>T40/$T$63</f>
        <v>0.1679568983609025</v>
      </c>
      <c r="AA40" s="323">
        <f>U40/$U$63</f>
        <v>0.2512797857277661</v>
      </c>
      <c r="AB40" s="323">
        <f>V40/$V$63</f>
        <v>0.14808498725298294</v>
      </c>
      <c r="AC40" s="399">
        <f>W40/$W$63</f>
        <v>0.18982516937817809</v>
      </c>
      <c r="AE40" s="392">
        <f t="shared" ref="AE40:AE63" si="54">(U40-R40)/R40</f>
        <v>-4.7242841036695342E-2</v>
      </c>
      <c r="AF40" s="393">
        <f t="shared" ref="AF40:AF63" si="55">(V40-S40)/S40</f>
        <v>0.12357547612207953</v>
      </c>
      <c r="AG40" s="382">
        <f t="shared" ref="AG40:AG63" si="56">(W40-T40)/T40</f>
        <v>2.5163977539270906E-2</v>
      </c>
      <c r="AI40" s="27">
        <f t="shared" ref="AI40:AI63" si="57">(R40/B40)*10</f>
        <v>2.1889329109927385</v>
      </c>
      <c r="AJ40" s="28">
        <f t="shared" ref="AJ40:AJ63" si="58">(S40/C40)*10</f>
        <v>2.3003767433084636</v>
      </c>
      <c r="AK40" s="406">
        <f t="shared" ref="AK40:AK63" si="59">(T40/D40)*10</f>
        <v>2.2348258404804127</v>
      </c>
      <c r="AL40" s="28">
        <f t="shared" ref="AL40:AL63" si="60">(U40/E40)*10</f>
        <v>2.1314410031303663</v>
      </c>
      <c r="AM40" s="28">
        <f t="shared" ref="AM40:AM63" si="61">(V40/F40)*10</f>
        <v>2.3596356579350894</v>
      </c>
      <c r="AN40" s="402">
        <f t="shared" ref="AN40:AN63" si="62">(W40/G40)*10</f>
        <v>2.2317065062120971</v>
      </c>
      <c r="AO40" s="383">
        <f t="shared" ref="AO40:AO51" si="63">(AL40-AI40)/AI40</f>
        <v>-2.6264810389413917E-2</v>
      </c>
      <c r="AP40" s="381">
        <f t="shared" ref="AP40:AP51" si="64">(AM40-AJ40)/AJ40</f>
        <v>2.5760525878642835E-2</v>
      </c>
      <c r="AQ40" s="382">
        <f t="shared" ref="AQ40:AQ51" si="65">(AN40-AK40)/AK40</f>
        <v>-1.3957840525259961E-3</v>
      </c>
    </row>
    <row r="41" spans="1:43" ht="19.5" customHeight="1">
      <c r="A41" s="8" t="s">
        <v>187</v>
      </c>
      <c r="B41" s="19">
        <v>27918.510000000006</v>
      </c>
      <c r="C41" s="371">
        <v>28694.30000000001</v>
      </c>
      <c r="D41" s="375">
        <v>56612.810000000012</v>
      </c>
      <c r="E41" s="19">
        <v>25806.13</v>
      </c>
      <c r="F41" s="369">
        <v>27203.52</v>
      </c>
      <c r="G41" s="377">
        <v>53009.65</v>
      </c>
      <c r="H41" s="345">
        <f t="shared" ref="H41:H62" si="66">B41/$B$63</f>
        <v>0.20110453484674978</v>
      </c>
      <c r="I41" s="323">
        <f t="shared" ref="I41:I62" si="67">C41/$C$63</f>
        <v>0.11490484089345811</v>
      </c>
      <c r="J41" s="399">
        <f t="shared" ref="J41:J62" si="68">D41/$D$63</f>
        <v>0.1457034604334109</v>
      </c>
      <c r="K41" s="323">
        <f t="shared" ref="K41:K62" si="69">E41/$E$63</f>
        <v>0.20726345272058214</v>
      </c>
      <c r="L41" s="323">
        <f t="shared" ref="L41:L62" si="70">F41/$F$63</f>
        <v>0.15111652048127716</v>
      </c>
      <c r="M41" s="399">
        <f t="shared" ref="M41:M62" si="71">G41/$G$63</f>
        <v>0.17407284009676952</v>
      </c>
      <c r="N41" s="394">
        <f t="shared" si="51"/>
        <v>-7.5662347310082242E-2</v>
      </c>
      <c r="O41" s="395">
        <f t="shared" si="52"/>
        <v>-5.195387237186512E-2</v>
      </c>
      <c r="P41" s="386">
        <f t="shared" si="53"/>
        <v>-6.3645666060384742E-2</v>
      </c>
      <c r="R41" s="401">
        <v>5114.0280000000012</v>
      </c>
      <c r="S41" s="369">
        <v>5688.8739999999998</v>
      </c>
      <c r="T41" s="374">
        <v>10802.902000000002</v>
      </c>
      <c r="U41" s="19">
        <v>4744.5119999999997</v>
      </c>
      <c r="V41" s="119">
        <v>5538.9140000000016</v>
      </c>
      <c r="W41" s="375">
        <v>10283.426000000001</v>
      </c>
      <c r="X41" s="345">
        <f t="shared" ref="X41:X62" si="72">R41/$R$63</f>
        <v>0.18418376497790456</v>
      </c>
      <c r="Y41" s="323">
        <f t="shared" ref="Y41:Y62" si="73">S41/$S$63</f>
        <v>0.12495070718307426</v>
      </c>
      <c r="Z41" s="399">
        <f t="shared" ref="Z41:Z62" si="74">T41/$T$63</f>
        <v>0.14738965411019492</v>
      </c>
      <c r="AA41" s="323">
        <f t="shared" ref="AA41:AA62" si="75">U41/$U$63</f>
        <v>0.17643477703062638</v>
      </c>
      <c r="AB41" s="323">
        <f t="shared" ref="AB41:AB62" si="76">V41/$V$63</f>
        <v>0.13989979997983429</v>
      </c>
      <c r="AC41" s="399">
        <f t="shared" ref="AC41:AC62" si="77">W41/$W$63</f>
        <v>0.15467744980888584</v>
      </c>
      <c r="AE41" s="394">
        <f t="shared" si="54"/>
        <v>-7.2255372868510179E-2</v>
      </c>
      <c r="AF41" s="395">
        <f t="shared" si="55"/>
        <v>-2.6360225239651681E-2</v>
      </c>
      <c r="AG41" s="386">
        <f t="shared" si="56"/>
        <v>-4.8086708552942579E-2</v>
      </c>
      <c r="AI41" s="27">
        <f t="shared" si="57"/>
        <v>1.8317696753874044</v>
      </c>
      <c r="AJ41" s="28">
        <f t="shared" si="58"/>
        <v>1.9825798155034267</v>
      </c>
      <c r="AK41" s="402">
        <f t="shared" si="59"/>
        <v>1.9082080539722368</v>
      </c>
      <c r="AL41" s="28">
        <f t="shared" si="60"/>
        <v>1.8385213125718578</v>
      </c>
      <c r="AM41" s="28">
        <f t="shared" si="61"/>
        <v>2.0361019456305658</v>
      </c>
      <c r="AN41" s="402">
        <f t="shared" si="62"/>
        <v>1.9399158455111476</v>
      </c>
      <c r="AO41" s="384">
        <f t="shared" si="63"/>
        <v>3.6858548731163255E-3</v>
      </c>
      <c r="AP41" s="385">
        <f t="shared" si="64"/>
        <v>2.6996204495075282E-2</v>
      </c>
      <c r="AQ41" s="386">
        <f t="shared" si="65"/>
        <v>1.6616527465601043E-2</v>
      </c>
    </row>
    <row r="42" spans="1:43" ht="19.5" customHeight="1">
      <c r="A42" s="8" t="s">
        <v>182</v>
      </c>
      <c r="B42" s="19">
        <v>12235.12</v>
      </c>
      <c r="C42" s="371">
        <v>39946.019999999997</v>
      </c>
      <c r="D42" s="375">
        <v>52181.14</v>
      </c>
      <c r="E42" s="19">
        <v>10279.709999999999</v>
      </c>
      <c r="F42" s="369">
        <v>32253.720000000005</v>
      </c>
      <c r="G42" s="377">
        <v>42533.430000000008</v>
      </c>
      <c r="H42" s="345">
        <f t="shared" si="66"/>
        <v>8.813285939665709E-2</v>
      </c>
      <c r="I42" s="323">
        <f t="shared" si="67"/>
        <v>0.15996177193473596</v>
      </c>
      <c r="J42" s="399">
        <f t="shared" si="68"/>
        <v>0.13429774405051212</v>
      </c>
      <c r="K42" s="323">
        <f t="shared" si="69"/>
        <v>8.2562096198317808E-2</v>
      </c>
      <c r="L42" s="323">
        <f t="shared" si="70"/>
        <v>0.17917056097804179</v>
      </c>
      <c r="M42" s="399">
        <f t="shared" si="71"/>
        <v>0.13967107798593539</v>
      </c>
      <c r="N42" s="394">
        <f t="shared" si="51"/>
        <v>-0.15981943781507674</v>
      </c>
      <c r="O42" s="395">
        <f t="shared" si="52"/>
        <v>-0.19256736966536322</v>
      </c>
      <c r="P42" s="386">
        <f t="shared" si="53"/>
        <v>-0.18488883148202573</v>
      </c>
      <c r="R42" s="401">
        <v>2945.1729999999998</v>
      </c>
      <c r="S42" s="369">
        <v>6830.9920000000011</v>
      </c>
      <c r="T42" s="374">
        <v>9776.1650000000009</v>
      </c>
      <c r="U42" s="19">
        <v>2530.4609999999993</v>
      </c>
      <c r="V42" s="119">
        <v>5970.0400000000018</v>
      </c>
      <c r="W42" s="375">
        <v>8500.5010000000002</v>
      </c>
      <c r="X42" s="345">
        <f t="shared" si="72"/>
        <v>0.10607158420940792</v>
      </c>
      <c r="Y42" s="323">
        <f t="shared" si="73"/>
        <v>0.15003624287722367</v>
      </c>
      <c r="Z42" s="399">
        <f t="shared" si="74"/>
        <v>0.13338134307561</v>
      </c>
      <c r="AA42" s="323">
        <f t="shared" si="75"/>
        <v>9.410057816687907E-2</v>
      </c>
      <c r="AB42" s="323">
        <f t="shared" si="76"/>
        <v>0.15078901782400123</v>
      </c>
      <c r="AC42" s="399">
        <f t="shared" si="77"/>
        <v>0.12785970519726439</v>
      </c>
      <c r="AE42" s="394">
        <f t="shared" si="54"/>
        <v>-0.14081074354545572</v>
      </c>
      <c r="AF42" s="395">
        <f t="shared" si="55"/>
        <v>-0.12603615990181208</v>
      </c>
      <c r="AG42" s="386">
        <f t="shared" si="56"/>
        <v>-0.13048715933088287</v>
      </c>
      <c r="AI42" s="27">
        <f t="shared" si="57"/>
        <v>2.4071468036275898</v>
      </c>
      <c r="AJ42" s="28">
        <f t="shared" si="58"/>
        <v>1.7100557201944029</v>
      </c>
      <c r="AK42" s="402">
        <f t="shared" si="59"/>
        <v>1.8735054466038881</v>
      </c>
      <c r="AL42" s="28">
        <f t="shared" si="60"/>
        <v>2.4616073799747267</v>
      </c>
      <c r="AM42" s="28">
        <f t="shared" si="61"/>
        <v>1.8509616875200754</v>
      </c>
      <c r="AN42" s="402">
        <f t="shared" si="62"/>
        <v>1.9985458496998711</v>
      </c>
      <c r="AO42" s="384">
        <f t="shared" si="63"/>
        <v>2.262453468357822E-2</v>
      </c>
      <c r="AP42" s="385">
        <f t="shared" si="64"/>
        <v>8.2398465536347554E-2</v>
      </c>
      <c r="AQ42" s="386">
        <f t="shared" si="65"/>
        <v>6.6741414241759681E-2</v>
      </c>
    </row>
    <row r="43" spans="1:43" ht="19.5" customHeight="1">
      <c r="A43" s="8" t="s">
        <v>194</v>
      </c>
      <c r="B43" s="19">
        <v>9518.8500000000022</v>
      </c>
      <c r="C43" s="371">
        <v>20484.879999999997</v>
      </c>
      <c r="D43" s="375">
        <v>30003.73</v>
      </c>
      <c r="E43" s="19">
        <v>13831.969999999996</v>
      </c>
      <c r="F43" s="369">
        <v>20390.63</v>
      </c>
      <c r="G43" s="377">
        <v>34222.6</v>
      </c>
      <c r="H43" s="345">
        <f t="shared" si="66"/>
        <v>6.8566836178792653E-2</v>
      </c>
      <c r="I43" s="323">
        <f t="shared" si="67"/>
        <v>8.2030642919380545E-2</v>
      </c>
      <c r="J43" s="399">
        <f t="shared" si="68"/>
        <v>7.7220107726674272E-2</v>
      </c>
      <c r="K43" s="323">
        <f t="shared" si="69"/>
        <v>0.11109228156750002</v>
      </c>
      <c r="L43" s="323">
        <f t="shared" si="70"/>
        <v>0.11327067438409238</v>
      </c>
      <c r="M43" s="399">
        <f t="shared" si="71"/>
        <v>0.11238001340313894</v>
      </c>
      <c r="N43" s="394">
        <f t="shared" si="51"/>
        <v>0.45311355888578897</v>
      </c>
      <c r="O43" s="395">
        <f t="shared" si="52"/>
        <v>-4.6009544600698841E-3</v>
      </c>
      <c r="P43" s="386">
        <f t="shared" si="53"/>
        <v>0.14061151730134883</v>
      </c>
      <c r="R43" s="401">
        <v>2205.3980000000001</v>
      </c>
      <c r="S43" s="369">
        <v>4777.6820000000007</v>
      </c>
      <c r="T43" s="374">
        <v>6983.0800000000008</v>
      </c>
      <c r="U43" s="19">
        <v>3636.884</v>
      </c>
      <c r="V43" s="119">
        <v>4341.5750000000007</v>
      </c>
      <c r="W43" s="375">
        <v>7978.4590000000007</v>
      </c>
      <c r="X43" s="345">
        <f t="shared" si="72"/>
        <v>7.9428291537461407E-2</v>
      </c>
      <c r="Y43" s="323">
        <f t="shared" si="73"/>
        <v>0.10493724146392497</v>
      </c>
      <c r="Z43" s="399">
        <f t="shared" si="74"/>
        <v>9.5273820481183658E-2</v>
      </c>
      <c r="AA43" s="323">
        <f t="shared" si="75"/>
        <v>0.13524527235388015</v>
      </c>
      <c r="AB43" s="323">
        <f t="shared" si="76"/>
        <v>0.10965786327382028</v>
      </c>
      <c r="AC43" s="399">
        <f t="shared" si="77"/>
        <v>0.12000744611034821</v>
      </c>
      <c r="AE43" s="394">
        <f t="shared" si="54"/>
        <v>0.64908284128306992</v>
      </c>
      <c r="AF43" s="395">
        <f t="shared" si="55"/>
        <v>-9.1280039148691747E-2</v>
      </c>
      <c r="AG43" s="386">
        <f t="shared" si="56"/>
        <v>0.14254154327316884</v>
      </c>
      <c r="AI43" s="27">
        <f t="shared" si="57"/>
        <v>2.3168744123502312</v>
      </c>
      <c r="AJ43" s="28">
        <f t="shared" si="58"/>
        <v>2.3322967964664674</v>
      </c>
      <c r="AK43" s="402">
        <f t="shared" si="59"/>
        <v>2.3274039594410429</v>
      </c>
      <c r="AL43" s="28">
        <f t="shared" si="60"/>
        <v>2.6293319028309066</v>
      </c>
      <c r="AM43" s="28">
        <f t="shared" si="61"/>
        <v>2.1292010104641204</v>
      </c>
      <c r="AN43" s="402">
        <f t="shared" si="62"/>
        <v>2.3313421540151831</v>
      </c>
      <c r="AO43" s="384">
        <f t="shared" si="63"/>
        <v>0.13486164326175942</v>
      </c>
      <c r="AP43" s="385">
        <f t="shared" si="64"/>
        <v>-8.7079734581827703E-2</v>
      </c>
      <c r="AQ43" s="386">
        <f t="shared" si="65"/>
        <v>1.6920975656868522E-3</v>
      </c>
    </row>
    <row r="44" spans="1:43" ht="19.5" customHeight="1">
      <c r="A44" s="8" t="s">
        <v>195</v>
      </c>
      <c r="B44" s="19">
        <v>26102.070000000003</v>
      </c>
      <c r="C44" s="371">
        <v>68581.179999999993</v>
      </c>
      <c r="D44" s="375">
        <v>94683.25</v>
      </c>
      <c r="E44" s="19">
        <v>8117.26</v>
      </c>
      <c r="F44" s="369">
        <v>20867.829999999994</v>
      </c>
      <c r="G44" s="377">
        <v>28985.089999999997</v>
      </c>
      <c r="H44" s="345">
        <f t="shared" si="66"/>
        <v>0.18802022908412025</v>
      </c>
      <c r="I44" s="323">
        <f t="shared" si="67"/>
        <v>0.27462978975565211</v>
      </c>
      <c r="J44" s="399">
        <f t="shared" si="68"/>
        <v>0.24368472736261898</v>
      </c>
      <c r="K44" s="323">
        <f t="shared" si="69"/>
        <v>6.5194251684800184E-2</v>
      </c>
      <c r="L44" s="323">
        <f t="shared" si="70"/>
        <v>0.11592153734497629</v>
      </c>
      <c r="M44" s="399">
        <f t="shared" si="71"/>
        <v>9.5181102624908337E-2</v>
      </c>
      <c r="N44" s="394">
        <f t="shared" si="51"/>
        <v>-0.68901853377912181</v>
      </c>
      <c r="O44" s="395">
        <f t="shared" si="52"/>
        <v>-0.69572075021164703</v>
      </c>
      <c r="P44" s="386">
        <f t="shared" si="53"/>
        <v>-0.69387309793442875</v>
      </c>
      <c r="R44" s="401">
        <v>3171.0199999999995</v>
      </c>
      <c r="S44" s="369">
        <v>5437.2979999999998</v>
      </c>
      <c r="T44" s="374">
        <v>8608.3179999999993</v>
      </c>
      <c r="U44" s="19">
        <v>1457.1269999999997</v>
      </c>
      <c r="V44" s="119">
        <v>4202.3860000000004</v>
      </c>
      <c r="W44" s="375">
        <v>5659.5129999999999</v>
      </c>
      <c r="X44" s="345">
        <f t="shared" si="72"/>
        <v>0.11420555429501651</v>
      </c>
      <c r="Y44" s="323">
        <f t="shared" si="73"/>
        <v>0.11942507959661532</v>
      </c>
      <c r="Z44" s="399">
        <f t="shared" si="74"/>
        <v>0.11744779435105164</v>
      </c>
      <c r="AA44" s="323">
        <f t="shared" si="75"/>
        <v>5.4186368872142274E-2</v>
      </c>
      <c r="AB44" s="323">
        <f t="shared" si="76"/>
        <v>0.1061422800278278</v>
      </c>
      <c r="AC44" s="399">
        <f t="shared" si="77"/>
        <v>8.5127178238092724E-2</v>
      </c>
      <c r="AE44" s="394">
        <f t="shared" si="54"/>
        <v>-0.54048634193414113</v>
      </c>
      <c r="AF44" s="395">
        <f t="shared" si="55"/>
        <v>-0.22711869020237616</v>
      </c>
      <c r="AG44" s="386">
        <f t="shared" si="56"/>
        <v>-0.3425529818949532</v>
      </c>
      <c r="AI44" s="27">
        <f t="shared" si="57"/>
        <v>1.2148538410938285</v>
      </c>
      <c r="AJ44" s="28">
        <f t="shared" si="58"/>
        <v>0.79282654512506212</v>
      </c>
      <c r="AK44" s="402">
        <f t="shared" si="59"/>
        <v>0.90917010136428555</v>
      </c>
      <c r="AL44" s="28">
        <f t="shared" si="60"/>
        <v>1.7950971140508001</v>
      </c>
      <c r="AM44" s="28">
        <f t="shared" si="61"/>
        <v>2.0138107316381251</v>
      </c>
      <c r="AN44" s="402">
        <f t="shared" si="62"/>
        <v>1.9525600921025261</v>
      </c>
      <c r="AO44" s="384">
        <f t="shared" si="63"/>
        <v>0.47762393576048034</v>
      </c>
      <c r="AP44" s="385">
        <f t="shared" si="64"/>
        <v>1.5400394878560255</v>
      </c>
      <c r="AQ44" s="386">
        <f t="shared" si="65"/>
        <v>1.1476290181260327</v>
      </c>
    </row>
    <row r="45" spans="1:43" ht="19.5" customHeight="1">
      <c r="A45" s="8" t="s">
        <v>188</v>
      </c>
      <c r="B45" s="19">
        <v>6423.2299999999987</v>
      </c>
      <c r="C45" s="371">
        <v>8194.35</v>
      </c>
      <c r="D45" s="375">
        <v>14617.579999999998</v>
      </c>
      <c r="E45" s="19">
        <v>10350.010000000002</v>
      </c>
      <c r="F45" s="369">
        <v>10304.959999999999</v>
      </c>
      <c r="G45" s="377">
        <v>20654.97</v>
      </c>
      <c r="H45" s="345">
        <f t="shared" si="66"/>
        <v>4.6268252903313545E-2</v>
      </c>
      <c r="I45" s="323">
        <f t="shared" si="67"/>
        <v>3.281385093817616E-2</v>
      </c>
      <c r="J45" s="399">
        <f t="shared" si="68"/>
        <v>3.7621025862560394E-2</v>
      </c>
      <c r="K45" s="323">
        <f t="shared" si="69"/>
        <v>8.312671478801946E-2</v>
      </c>
      <c r="L45" s="323">
        <f t="shared" si="70"/>
        <v>5.7244419064104268E-2</v>
      </c>
      <c r="M45" s="399">
        <f t="shared" si="71"/>
        <v>6.7826693630566731E-2</v>
      </c>
      <c r="N45" s="394">
        <f t="shared" si="51"/>
        <v>0.61134040039045845</v>
      </c>
      <c r="O45" s="395">
        <f t="shared" si="52"/>
        <v>0.25756893469280645</v>
      </c>
      <c r="P45" s="386">
        <f t="shared" si="53"/>
        <v>0.41302253861446314</v>
      </c>
      <c r="R45" s="401">
        <v>1679.4569999999999</v>
      </c>
      <c r="S45" s="369">
        <v>2401.8060000000005</v>
      </c>
      <c r="T45" s="374">
        <v>4081.2630000000004</v>
      </c>
      <c r="U45" s="19">
        <v>2471.7110000000007</v>
      </c>
      <c r="V45" s="119">
        <v>2685.5049999999997</v>
      </c>
      <c r="W45" s="375">
        <v>5157.2160000000003</v>
      </c>
      <c r="X45" s="345">
        <f t="shared" si="72"/>
        <v>6.0486315948699645E-2</v>
      </c>
      <c r="Y45" s="323">
        <f t="shared" si="73"/>
        <v>5.2753384627001923E-2</v>
      </c>
      <c r="Z45" s="399">
        <f t="shared" si="74"/>
        <v>5.5682810221062487E-2</v>
      </c>
      <c r="AA45" s="323">
        <f t="shared" si="75"/>
        <v>9.1915834372248748E-2</v>
      </c>
      <c r="AB45" s="323">
        <f t="shared" si="76"/>
        <v>6.7829472049005413E-2</v>
      </c>
      <c r="AC45" s="399">
        <f t="shared" si="77"/>
        <v>7.7571912220069747E-2</v>
      </c>
      <c r="AE45" s="394">
        <f t="shared" si="54"/>
        <v>0.47173223250133872</v>
      </c>
      <c r="AF45" s="395">
        <f t="shared" si="55"/>
        <v>0.1181190320950148</v>
      </c>
      <c r="AG45" s="386">
        <f t="shared" si="56"/>
        <v>0.26363236086476166</v>
      </c>
      <c r="AI45" s="27">
        <f t="shared" si="57"/>
        <v>2.614661159572365</v>
      </c>
      <c r="AJ45" s="28">
        <f t="shared" si="58"/>
        <v>2.9310512731333178</v>
      </c>
      <c r="AK45" s="402">
        <f t="shared" si="59"/>
        <v>2.7920237139116058</v>
      </c>
      <c r="AL45" s="28">
        <f t="shared" si="60"/>
        <v>2.3881242626818717</v>
      </c>
      <c r="AM45" s="28">
        <f t="shared" si="61"/>
        <v>2.6060314644598326</v>
      </c>
      <c r="AN45" s="402">
        <f t="shared" si="62"/>
        <v>2.4968402277998951</v>
      </c>
      <c r="AO45" s="384">
        <f t="shared" si="63"/>
        <v>-8.6641015055099538E-2</v>
      </c>
      <c r="AP45" s="385">
        <f t="shared" si="64"/>
        <v>-0.11088847597197998</v>
      </c>
      <c r="AQ45" s="386">
        <f t="shared" si="65"/>
        <v>-0.10572384634160598</v>
      </c>
    </row>
    <row r="46" spans="1:43" ht="19.5" customHeight="1">
      <c r="A46" s="8" t="s">
        <v>191</v>
      </c>
      <c r="B46" s="19">
        <v>3671.6499999999992</v>
      </c>
      <c r="C46" s="371">
        <v>12635.020000000004</v>
      </c>
      <c r="D46" s="375">
        <v>16306.670000000004</v>
      </c>
      <c r="E46" s="19">
        <v>4187.4400000000005</v>
      </c>
      <c r="F46" s="369">
        <v>9223.4200000000019</v>
      </c>
      <c r="G46" s="377">
        <v>13410.860000000002</v>
      </c>
      <c r="H46" s="345">
        <f t="shared" si="66"/>
        <v>2.6447882260552894E-2</v>
      </c>
      <c r="I46" s="323">
        <f t="shared" si="67"/>
        <v>5.0596284376536842E-2</v>
      </c>
      <c r="J46" s="399">
        <f t="shared" si="68"/>
        <v>4.1968209088114307E-2</v>
      </c>
      <c r="K46" s="323">
        <f t="shared" si="69"/>
        <v>3.3631670942534761E-2</v>
      </c>
      <c r="L46" s="323">
        <f t="shared" si="70"/>
        <v>5.1236425923462177E-2</v>
      </c>
      <c r="M46" s="399">
        <f t="shared" si="71"/>
        <v>4.4038519181699237E-2</v>
      </c>
      <c r="N46" s="394">
        <f t="shared" si="51"/>
        <v>0.14047907616466751</v>
      </c>
      <c r="O46" s="395">
        <f t="shared" si="52"/>
        <v>-0.27001144438235958</v>
      </c>
      <c r="P46" s="386">
        <f t="shared" si="53"/>
        <v>-0.17758438724767231</v>
      </c>
      <c r="R46" s="401">
        <v>1043.7529999999999</v>
      </c>
      <c r="S46" s="369">
        <v>3399.1849999999995</v>
      </c>
      <c r="T46" s="374">
        <v>4442.9379999999992</v>
      </c>
      <c r="U46" s="19">
        <v>912.48900000000015</v>
      </c>
      <c r="V46" s="119">
        <v>2504.9889999999991</v>
      </c>
      <c r="W46" s="375">
        <v>3417.4779999999992</v>
      </c>
      <c r="X46" s="345">
        <f t="shared" si="72"/>
        <v>3.7591181989418666E-2</v>
      </c>
      <c r="Y46" s="323">
        <f t="shared" si="73"/>
        <v>7.4659865835681766E-2</v>
      </c>
      <c r="Z46" s="399">
        <f t="shared" si="74"/>
        <v>6.061733181075242E-2</v>
      </c>
      <c r="AA46" s="323">
        <f t="shared" si="75"/>
        <v>3.3932845624144121E-2</v>
      </c>
      <c r="AB46" s="323">
        <f t="shared" si="76"/>
        <v>6.3270067029689375E-2</v>
      </c>
      <c r="AC46" s="399">
        <f t="shared" si="77"/>
        <v>5.1403761919225306E-2</v>
      </c>
      <c r="AE46" s="394">
        <f t="shared" si="54"/>
        <v>-0.12576155469732761</v>
      </c>
      <c r="AF46" s="395">
        <f t="shared" si="55"/>
        <v>-0.26306188100971278</v>
      </c>
      <c r="AG46" s="386">
        <f t="shared" si="56"/>
        <v>-0.23080673194179172</v>
      </c>
      <c r="AI46" s="27">
        <f t="shared" si="57"/>
        <v>2.8427355548595323</v>
      </c>
      <c r="AJ46" s="28">
        <f t="shared" si="58"/>
        <v>2.6902885788863005</v>
      </c>
      <c r="AK46" s="402">
        <f t="shared" si="59"/>
        <v>2.7246139156553717</v>
      </c>
      <c r="AL46" s="28">
        <f t="shared" si="60"/>
        <v>2.1791094320157427</v>
      </c>
      <c r="AM46" s="28">
        <f t="shared" si="61"/>
        <v>2.7159003926959837</v>
      </c>
      <c r="AN46" s="402">
        <f t="shared" si="62"/>
        <v>2.5482914593098416</v>
      </c>
      <c r="AO46" s="384">
        <f t="shared" si="63"/>
        <v>-0.23344630903474287</v>
      </c>
      <c r="AP46" s="385">
        <f t="shared" si="64"/>
        <v>9.5200990743847178E-3</v>
      </c>
      <c r="AQ46" s="386">
        <f t="shared" si="65"/>
        <v>-6.4714657490515665E-2</v>
      </c>
    </row>
    <row r="47" spans="1:43" ht="19.5" customHeight="1">
      <c r="A47" s="8" t="s">
        <v>200</v>
      </c>
      <c r="B47" s="19">
        <v>3976.4</v>
      </c>
      <c r="C47" s="371">
        <v>14788.470000000001</v>
      </c>
      <c r="D47" s="375">
        <v>18764.870000000003</v>
      </c>
      <c r="E47" s="19">
        <v>2611.42</v>
      </c>
      <c r="F47" s="369">
        <v>12027.609999999999</v>
      </c>
      <c r="G47" s="377">
        <v>14639.029999999999</v>
      </c>
      <c r="H47" s="345">
        <f t="shared" si="66"/>
        <v>2.8643078458148938E-2</v>
      </c>
      <c r="I47" s="323">
        <f t="shared" si="67"/>
        <v>5.9219663571081299E-2</v>
      </c>
      <c r="J47" s="399">
        <f t="shared" si="68"/>
        <v>4.8294838104363635E-2</v>
      </c>
      <c r="K47" s="323">
        <f t="shared" si="69"/>
        <v>2.0973773506666151E-2</v>
      </c>
      <c r="L47" s="323">
        <f t="shared" si="70"/>
        <v>6.6813801041402499E-2</v>
      </c>
      <c r="M47" s="399">
        <f t="shared" si="71"/>
        <v>4.8071578068555658E-2</v>
      </c>
      <c r="N47" s="394">
        <f t="shared" si="51"/>
        <v>-0.34327029473895987</v>
      </c>
      <c r="O47" s="395">
        <f t="shared" si="52"/>
        <v>-0.18669003622416669</v>
      </c>
      <c r="P47" s="386">
        <f t="shared" si="53"/>
        <v>-0.2198704280924943</v>
      </c>
      <c r="R47" s="401">
        <v>757.09000000000015</v>
      </c>
      <c r="S47" s="369">
        <v>3247.6410000000001</v>
      </c>
      <c r="T47" s="374">
        <v>4004.7310000000002</v>
      </c>
      <c r="U47" s="19">
        <v>484.75599999999997</v>
      </c>
      <c r="V47" s="119">
        <v>2385.002</v>
      </c>
      <c r="W47" s="375">
        <v>2869.7579999999998</v>
      </c>
      <c r="X47" s="345">
        <f t="shared" si="72"/>
        <v>2.7266899326151863E-2</v>
      </c>
      <c r="Y47" s="323">
        <f t="shared" si="73"/>
        <v>7.1331345996896139E-2</v>
      </c>
      <c r="Z47" s="399">
        <f t="shared" si="74"/>
        <v>5.4638644032351205E-2</v>
      </c>
      <c r="AA47" s="323">
        <f t="shared" si="75"/>
        <v>1.8026683623997224E-2</v>
      </c>
      <c r="AB47" s="323">
        <f t="shared" si="76"/>
        <v>6.0239480654782629E-2</v>
      </c>
      <c r="AC47" s="399">
        <f t="shared" si="77"/>
        <v>4.3165268949146768E-2</v>
      </c>
      <c r="AE47" s="394">
        <f t="shared" si="54"/>
        <v>-0.35971152703113252</v>
      </c>
      <c r="AF47" s="395">
        <f t="shared" si="55"/>
        <v>-0.26562018400432807</v>
      </c>
      <c r="AG47" s="386">
        <f t="shared" si="56"/>
        <v>-0.2834080491298917</v>
      </c>
      <c r="AI47" s="27">
        <f t="shared" si="57"/>
        <v>1.9039583542903133</v>
      </c>
      <c r="AJ47" s="28">
        <f t="shared" si="58"/>
        <v>2.1960628787156482</v>
      </c>
      <c r="AK47" s="402">
        <f t="shared" si="59"/>
        <v>2.1341639990045227</v>
      </c>
      <c r="AL47" s="28">
        <f t="shared" si="60"/>
        <v>1.8562927449433639</v>
      </c>
      <c r="AM47" s="28">
        <f t="shared" si="61"/>
        <v>1.9829392539332422</v>
      </c>
      <c r="AN47" s="402">
        <f t="shared" si="62"/>
        <v>1.9603470995004453</v>
      </c>
      <c r="AO47" s="384">
        <f t="shared" si="63"/>
        <v>-2.503500627497518E-2</v>
      </c>
      <c r="AP47" s="385">
        <f t="shared" si="64"/>
        <v>-9.704805215188092E-2</v>
      </c>
      <c r="AQ47" s="386">
        <f t="shared" si="65"/>
        <v>-8.1444959049611007E-2</v>
      </c>
    </row>
    <row r="48" spans="1:43" ht="19.5" customHeight="1">
      <c r="A48" s="8" t="s">
        <v>196</v>
      </c>
      <c r="B48" s="19">
        <v>4410.4400000000005</v>
      </c>
      <c r="C48" s="371">
        <v>4604.5</v>
      </c>
      <c r="D48" s="375">
        <v>9014.94</v>
      </c>
      <c r="E48" s="19">
        <v>7034.3300000000017</v>
      </c>
      <c r="F48" s="369">
        <v>3561.4800000000009</v>
      </c>
      <c r="G48" s="377">
        <v>10595.810000000003</v>
      </c>
      <c r="H48" s="345">
        <f t="shared" si="66"/>
        <v>3.176958529196218E-2</v>
      </c>
      <c r="I48" s="323">
        <f t="shared" si="67"/>
        <v>1.8438482203571013E-2</v>
      </c>
      <c r="J48" s="399">
        <f t="shared" si="68"/>
        <v>2.320160319898576E-2</v>
      </c>
      <c r="K48" s="323">
        <f t="shared" si="69"/>
        <v>5.6496635620140359E-2</v>
      </c>
      <c r="L48" s="323">
        <f t="shared" si="70"/>
        <v>1.9784147983924843E-2</v>
      </c>
      <c r="M48" s="399">
        <f t="shared" si="71"/>
        <v>3.4794471192051861E-2</v>
      </c>
      <c r="N48" s="394">
        <f t="shared" si="51"/>
        <v>0.59492703675823744</v>
      </c>
      <c r="O48" s="395">
        <f t="shared" si="52"/>
        <v>-0.22652188076881291</v>
      </c>
      <c r="P48" s="386">
        <f t="shared" si="53"/>
        <v>0.17536112275844348</v>
      </c>
      <c r="R48" s="401">
        <v>741.85699999999986</v>
      </c>
      <c r="S48" s="369">
        <v>1169.306</v>
      </c>
      <c r="T48" s="374">
        <v>1911.163</v>
      </c>
      <c r="U48" s="19">
        <v>1278.4219999999998</v>
      </c>
      <c r="V48" s="119">
        <v>816.35499999999979</v>
      </c>
      <c r="W48" s="375">
        <v>2094.7769999999996</v>
      </c>
      <c r="X48" s="345">
        <f t="shared" si="72"/>
        <v>2.6718276735131934E-2</v>
      </c>
      <c r="Y48" s="323">
        <f t="shared" si="73"/>
        <v>2.5682694257846427E-2</v>
      </c>
      <c r="Z48" s="399">
        <f t="shared" si="74"/>
        <v>2.6074998506716289E-2</v>
      </c>
      <c r="AA48" s="323">
        <f t="shared" si="75"/>
        <v>4.7540843087981947E-2</v>
      </c>
      <c r="AB48" s="323">
        <f t="shared" si="76"/>
        <v>2.0619186579271236E-2</v>
      </c>
      <c r="AC48" s="399">
        <f t="shared" si="77"/>
        <v>3.1508445169762332E-2</v>
      </c>
      <c r="AE48" s="394">
        <f t="shared" si="54"/>
        <v>0.72327281403289323</v>
      </c>
      <c r="AF48" s="395">
        <f t="shared" si="55"/>
        <v>-0.30184656539862126</v>
      </c>
      <c r="AG48" s="386">
        <f t="shared" si="56"/>
        <v>9.6074484489287196E-2</v>
      </c>
      <c r="AI48" s="27">
        <f t="shared" si="57"/>
        <v>1.682047596158206</v>
      </c>
      <c r="AJ48" s="28">
        <f t="shared" si="58"/>
        <v>2.5394852861331305</v>
      </c>
      <c r="AK48" s="402">
        <f t="shared" si="59"/>
        <v>2.1199952523255838</v>
      </c>
      <c r="AL48" s="28">
        <f t="shared" si="60"/>
        <v>1.8174040740198418</v>
      </c>
      <c r="AM48" s="28">
        <f t="shared" si="61"/>
        <v>2.2921790940844806</v>
      </c>
      <c r="AN48" s="402">
        <f t="shared" si="62"/>
        <v>1.9769861860490126</v>
      </c>
      <c r="AO48" s="384">
        <f t="shared" si="63"/>
        <v>8.0471253114828514E-2</v>
      </c>
      <c r="AP48" s="385">
        <f t="shared" si="64"/>
        <v>-9.7384376825912847E-2</v>
      </c>
      <c r="AQ48" s="386">
        <f t="shared" si="65"/>
        <v>-6.745725780267374E-2</v>
      </c>
    </row>
    <row r="49" spans="1:43" ht="19.5" customHeight="1">
      <c r="A49" s="8" t="s">
        <v>201</v>
      </c>
      <c r="B49" s="19">
        <v>2293.11</v>
      </c>
      <c r="C49" s="371">
        <v>13285.130000000001</v>
      </c>
      <c r="D49" s="375">
        <v>15578.240000000002</v>
      </c>
      <c r="E49" s="19">
        <v>2300.4599999999991</v>
      </c>
      <c r="F49" s="369">
        <v>7321.92</v>
      </c>
      <c r="G49" s="377">
        <v>9622.3799999999992</v>
      </c>
      <c r="H49" s="345">
        <f t="shared" si="66"/>
        <v>1.6517887949694679E-2</v>
      </c>
      <c r="I49" s="323">
        <f t="shared" si="67"/>
        <v>5.3199616261728172E-2</v>
      </c>
      <c r="J49" s="399">
        <f t="shared" si="68"/>
        <v>4.0093460746113446E-2</v>
      </c>
      <c r="K49" s="323">
        <f t="shared" si="69"/>
        <v>1.8476279955405562E-2</v>
      </c>
      <c r="L49" s="323">
        <f t="shared" si="70"/>
        <v>4.0673525839386701E-2</v>
      </c>
      <c r="M49" s="399">
        <f t="shared" si="71"/>
        <v>3.1597926322666774E-2</v>
      </c>
      <c r="N49" s="394">
        <f t="shared" si="51"/>
        <v>3.2052540000257288E-3</v>
      </c>
      <c r="O49" s="395">
        <f t="shared" si="52"/>
        <v>-0.44886350378204809</v>
      </c>
      <c r="P49" s="386">
        <f t="shared" si="53"/>
        <v>-0.3823191836818538</v>
      </c>
      <c r="R49" s="401">
        <v>570.93200000000002</v>
      </c>
      <c r="S49" s="369">
        <v>2725.6419999999998</v>
      </c>
      <c r="T49" s="374">
        <v>3296.5739999999996</v>
      </c>
      <c r="U49" s="19">
        <v>462.88299999999992</v>
      </c>
      <c r="V49" s="119">
        <v>1570.4870000000001</v>
      </c>
      <c r="W49" s="375">
        <v>2033.37</v>
      </c>
      <c r="X49" s="345">
        <f t="shared" si="72"/>
        <v>2.0562344458490447E-2</v>
      </c>
      <c r="Y49" s="323">
        <f t="shared" si="73"/>
        <v>5.9866134392832199E-2</v>
      </c>
      <c r="Z49" s="399">
        <f t="shared" si="74"/>
        <v>4.4976886915077223E-2</v>
      </c>
      <c r="AA49" s="323">
        <f t="shared" si="75"/>
        <v>1.7213289564083179E-2</v>
      </c>
      <c r="AB49" s="323">
        <f t="shared" si="76"/>
        <v>3.9666768101279413E-2</v>
      </c>
      <c r="AC49" s="399">
        <f t="shared" si="77"/>
        <v>3.0584795973432801E-2</v>
      </c>
      <c r="AE49" s="394">
        <f t="shared" si="54"/>
        <v>-0.1892502084311268</v>
      </c>
      <c r="AF49" s="395">
        <f t="shared" si="55"/>
        <v>-0.42381024360499281</v>
      </c>
      <c r="AG49" s="386">
        <f t="shared" si="56"/>
        <v>-0.38318690859055488</v>
      </c>
      <c r="AI49" s="27">
        <f t="shared" si="57"/>
        <v>2.4897715329835899</v>
      </c>
      <c r="AJ49" s="28">
        <f t="shared" si="58"/>
        <v>2.0516487230459917</v>
      </c>
      <c r="AK49" s="402">
        <f t="shared" si="59"/>
        <v>2.1161402058255612</v>
      </c>
      <c r="AL49" s="28">
        <f t="shared" si="60"/>
        <v>2.0121323561374687</v>
      </c>
      <c r="AM49" s="28">
        <f t="shared" si="61"/>
        <v>2.1449114439928327</v>
      </c>
      <c r="AN49" s="402">
        <f t="shared" si="62"/>
        <v>2.1131674284324671</v>
      </c>
      <c r="AO49" s="384">
        <f t="shared" si="63"/>
        <v>-0.19184056469380051</v>
      </c>
      <c r="AP49" s="385">
        <f t="shared" si="64"/>
        <v>4.5457450829291118E-2</v>
      </c>
      <c r="AQ49" s="386">
        <f t="shared" si="65"/>
        <v>-1.4048111674785449E-3</v>
      </c>
    </row>
    <row r="50" spans="1:43" ht="19.5" customHeight="1">
      <c r="A50" s="8" t="s">
        <v>205</v>
      </c>
      <c r="B50" s="19">
        <v>1771.92</v>
      </c>
      <c r="C50" s="371">
        <v>2988.6200000000003</v>
      </c>
      <c r="D50" s="375">
        <v>4760.5400000000009</v>
      </c>
      <c r="E50" s="19">
        <v>1006.9600000000002</v>
      </c>
      <c r="F50" s="369">
        <v>3669.41</v>
      </c>
      <c r="G50" s="377">
        <v>4676.37</v>
      </c>
      <c r="H50" s="345">
        <f t="shared" si="66"/>
        <v>1.276361623115463E-2</v>
      </c>
      <c r="I50" s="323">
        <f t="shared" si="67"/>
        <v>1.1967774282383842E-2</v>
      </c>
      <c r="J50" s="399">
        <f t="shared" si="68"/>
        <v>1.2252123707190473E-2</v>
      </c>
      <c r="K50" s="323">
        <f t="shared" si="69"/>
        <v>8.0874585360733043E-3</v>
      </c>
      <c r="L50" s="323">
        <f t="shared" si="70"/>
        <v>2.0383702970027527E-2</v>
      </c>
      <c r="M50" s="399">
        <f t="shared" si="71"/>
        <v>1.5356241877532298E-2</v>
      </c>
      <c r="N50" s="394">
        <f t="shared" si="51"/>
        <v>-0.43171249266332562</v>
      </c>
      <c r="O50" s="395">
        <f t="shared" si="52"/>
        <v>0.22779409894867847</v>
      </c>
      <c r="P50" s="386">
        <f t="shared" si="53"/>
        <v>-1.7680767307910652E-2</v>
      </c>
      <c r="R50" s="401">
        <v>492.92200000000008</v>
      </c>
      <c r="S50" s="369">
        <v>958.0350000000002</v>
      </c>
      <c r="T50" s="374">
        <v>1450.9570000000003</v>
      </c>
      <c r="U50" s="19">
        <v>375.61</v>
      </c>
      <c r="V50" s="119">
        <v>1162.895</v>
      </c>
      <c r="W50" s="375">
        <v>1538.5050000000001</v>
      </c>
      <c r="X50" s="345">
        <f t="shared" si="72"/>
        <v>1.7752783090049306E-2</v>
      </c>
      <c r="Y50" s="323">
        <f t="shared" si="73"/>
        <v>2.1042327665569072E-2</v>
      </c>
      <c r="Z50" s="399">
        <f t="shared" si="74"/>
        <v>1.9796166840980886E-2</v>
      </c>
      <c r="AA50" s="323">
        <f t="shared" si="75"/>
        <v>1.396785730555083E-2</v>
      </c>
      <c r="AB50" s="323">
        <f t="shared" si="76"/>
        <v>2.9371963149734653E-2</v>
      </c>
      <c r="AC50" s="399">
        <f t="shared" si="77"/>
        <v>2.3141317875795472E-2</v>
      </c>
      <c r="AE50" s="394">
        <f t="shared" si="54"/>
        <v>-0.23799302932309788</v>
      </c>
      <c r="AF50" s="395">
        <f t="shared" si="55"/>
        <v>0.2138335238274173</v>
      </c>
      <c r="AG50" s="386">
        <f t="shared" si="56"/>
        <v>6.0338107883279625E-2</v>
      </c>
      <c r="AI50" s="27">
        <f t="shared" si="57"/>
        <v>2.7818524538353877</v>
      </c>
      <c r="AJ50" s="28">
        <f t="shared" si="58"/>
        <v>3.2056099470658701</v>
      </c>
      <c r="AK50" s="402">
        <f t="shared" si="59"/>
        <v>3.0478832233318069</v>
      </c>
      <c r="AL50" s="28">
        <f t="shared" si="60"/>
        <v>3.7301382378644634</v>
      </c>
      <c r="AM50" s="28">
        <f t="shared" si="61"/>
        <v>3.1691607097598795</v>
      </c>
      <c r="AN50" s="402">
        <f t="shared" si="62"/>
        <v>3.2899556707446163</v>
      </c>
      <c r="AO50" s="384">
        <f t="shared" si="63"/>
        <v>0.34088284686761794</v>
      </c>
      <c r="AP50" s="385">
        <f t="shared" si="64"/>
        <v>-1.1370453020759116E-2</v>
      </c>
      <c r="AQ50" s="386">
        <f t="shared" si="65"/>
        <v>7.9423137198867733E-2</v>
      </c>
    </row>
    <row r="51" spans="1:43" ht="19.5" customHeight="1">
      <c r="A51" s="8" t="s">
        <v>202</v>
      </c>
      <c r="B51" s="19">
        <v>714.94999999999993</v>
      </c>
      <c r="C51" s="371">
        <v>4100.2700000000004</v>
      </c>
      <c r="D51" s="375">
        <v>4815.22</v>
      </c>
      <c r="E51" s="19">
        <v>571.16999999999985</v>
      </c>
      <c r="F51" s="369">
        <v>2988.05</v>
      </c>
      <c r="G51" s="377">
        <v>3559.2200000000003</v>
      </c>
      <c r="H51" s="345">
        <f t="shared" si="66"/>
        <v>5.1499771008081639E-3</v>
      </c>
      <c r="I51" s="323">
        <f t="shared" si="67"/>
        <v>1.6419319236580764E-2</v>
      </c>
      <c r="J51" s="399">
        <f t="shared" si="68"/>
        <v>1.2392852726232256E-2</v>
      </c>
      <c r="K51" s="323">
        <f t="shared" si="69"/>
        <v>4.5873854890452325E-3</v>
      </c>
      <c r="L51" s="323">
        <f t="shared" si="70"/>
        <v>1.659872395278553E-2</v>
      </c>
      <c r="M51" s="399">
        <f t="shared" si="71"/>
        <v>1.1687749946080081E-2</v>
      </c>
      <c r="N51" s="394">
        <f t="shared" si="51"/>
        <v>-0.20110497237569075</v>
      </c>
      <c r="O51" s="395">
        <f t="shared" si="52"/>
        <v>-0.27125530757730593</v>
      </c>
      <c r="P51" s="386">
        <f t="shared" si="53"/>
        <v>-0.26083958780699529</v>
      </c>
      <c r="R51" s="401">
        <v>219.07900000000001</v>
      </c>
      <c r="S51" s="369">
        <v>1179.1179999999999</v>
      </c>
      <c r="T51" s="374">
        <v>1398.1969999999999</v>
      </c>
      <c r="U51" s="19">
        <v>177.57500000000002</v>
      </c>
      <c r="V51" s="119">
        <v>937.02499999999998</v>
      </c>
      <c r="W51" s="375">
        <v>1114.5999999999999</v>
      </c>
      <c r="X51" s="345">
        <f t="shared" si="72"/>
        <v>7.8902178571557194E-3</v>
      </c>
      <c r="Y51" s="323">
        <f t="shared" si="73"/>
        <v>2.5898205506448578E-2</v>
      </c>
      <c r="Z51" s="399">
        <f t="shared" si="74"/>
        <v>1.9076334507886136E-2</v>
      </c>
      <c r="AA51" s="323">
        <f t="shared" si="75"/>
        <v>6.6035043290465873E-3</v>
      </c>
      <c r="AB51" s="323">
        <f t="shared" si="76"/>
        <v>2.3667023910482126E-2</v>
      </c>
      <c r="AC51" s="399">
        <f t="shared" si="77"/>
        <v>1.6765179771506513E-2</v>
      </c>
      <c r="AE51" s="394">
        <f t="shared" si="54"/>
        <v>-0.18944764217474058</v>
      </c>
      <c r="AF51" s="395">
        <f t="shared" si="55"/>
        <v>-0.20531702509842101</v>
      </c>
      <c r="AG51" s="386">
        <f t="shared" si="56"/>
        <v>-0.20283050242562387</v>
      </c>
      <c r="AI51" s="27">
        <f t="shared" si="57"/>
        <v>3.0642562416952241</v>
      </c>
      <c r="AJ51" s="28">
        <f t="shared" si="58"/>
        <v>2.8757081850707387</v>
      </c>
      <c r="AK51" s="402">
        <f t="shared" si="59"/>
        <v>2.9037032575873996</v>
      </c>
      <c r="AL51" s="28">
        <f t="shared" si="60"/>
        <v>3.1089693086121484</v>
      </c>
      <c r="AM51" s="28">
        <f t="shared" si="61"/>
        <v>3.1359080336674419</v>
      </c>
      <c r="AN51" s="402">
        <f t="shared" si="62"/>
        <v>3.1315850101988634</v>
      </c>
      <c r="AO51" s="384">
        <f t="shared" si="63"/>
        <v>1.4591817194826965E-2</v>
      </c>
      <c r="AP51" s="385">
        <f t="shared" si="64"/>
        <v>9.0482007161760261E-2</v>
      </c>
      <c r="AQ51" s="386">
        <f t="shared" si="65"/>
        <v>7.8479697267965318E-2</v>
      </c>
    </row>
    <row r="52" spans="1:43" ht="19.5" customHeight="1">
      <c r="A52" s="8" t="s">
        <v>208</v>
      </c>
      <c r="B52" s="19">
        <v>2796.1299999999992</v>
      </c>
      <c r="C52" s="371">
        <v>2060.7999999999997</v>
      </c>
      <c r="D52" s="375">
        <v>4856.9299999999985</v>
      </c>
      <c r="E52" s="19">
        <v>2840.9500000000003</v>
      </c>
      <c r="F52" s="369">
        <v>882.23</v>
      </c>
      <c r="G52" s="377">
        <v>3723.1800000000003</v>
      </c>
      <c r="H52" s="345">
        <f t="shared" si="66"/>
        <v>2.0141276272302576E-2</v>
      </c>
      <c r="I52" s="323">
        <f t="shared" si="67"/>
        <v>8.2523670594242884E-3</v>
      </c>
      <c r="J52" s="399">
        <f t="shared" si="68"/>
        <v>1.2500201069030948E-2</v>
      </c>
      <c r="K52" s="323">
        <f t="shared" si="69"/>
        <v>2.2817257217821418E-2</v>
      </c>
      <c r="L52" s="323">
        <f t="shared" si="70"/>
        <v>4.900819006665209E-3</v>
      </c>
      <c r="M52" s="399">
        <f t="shared" si="71"/>
        <v>1.2226161025237676E-2</v>
      </c>
      <c r="N52" s="394">
        <f t="shared" si="51"/>
        <v>1.602929763637638E-2</v>
      </c>
      <c r="O52" s="395">
        <f t="shared" si="52"/>
        <v>-0.57189926242236022</v>
      </c>
      <c r="P52" s="386">
        <f t="shared" si="53"/>
        <v>-0.23342934734492746</v>
      </c>
      <c r="R52" s="401">
        <v>632.82299999999998</v>
      </c>
      <c r="S52" s="369">
        <v>523.31899999999996</v>
      </c>
      <c r="T52" s="374">
        <v>1156.1419999999998</v>
      </c>
      <c r="U52" s="19">
        <v>631.90100000000007</v>
      </c>
      <c r="V52" s="119">
        <v>205.816</v>
      </c>
      <c r="W52" s="375">
        <v>837.7170000000001</v>
      </c>
      <c r="X52" s="345">
        <f t="shared" si="72"/>
        <v>2.2791373591347655E-2</v>
      </c>
      <c r="Y52" s="323">
        <f t="shared" si="73"/>
        <v>1.1494204148718927E-2</v>
      </c>
      <c r="Z52" s="399">
        <f t="shared" si="74"/>
        <v>1.5773851274617591E-2</v>
      </c>
      <c r="AA52" s="323">
        <f t="shared" si="75"/>
        <v>2.3498583635246335E-2</v>
      </c>
      <c r="AB52" s="323">
        <f t="shared" si="76"/>
        <v>5.1984228736264128E-3</v>
      </c>
      <c r="AC52" s="399">
        <f t="shared" si="77"/>
        <v>1.2600463038441706E-2</v>
      </c>
      <c r="AE52" s="394">
        <f t="shared" si="54"/>
        <v>-1.4569634795194104E-3</v>
      </c>
      <c r="AF52" s="395">
        <f t="shared" si="55"/>
        <v>-0.60671024747811553</v>
      </c>
      <c r="AG52" s="386">
        <f t="shared" si="56"/>
        <v>-0.27542032034127278</v>
      </c>
      <c r="AI52" s="27">
        <f t="shared" si="57"/>
        <v>2.2632102227006619</v>
      </c>
      <c r="AJ52" s="28">
        <f t="shared" si="58"/>
        <v>2.5393973214285714</v>
      </c>
      <c r="AK52" s="402">
        <f t="shared" si="59"/>
        <v>2.3803966703246706</v>
      </c>
      <c r="AL52" s="28">
        <f t="shared" si="60"/>
        <v>2.2242594906633344</v>
      </c>
      <c r="AM52" s="28">
        <f t="shared" si="61"/>
        <v>2.3329063849563041</v>
      </c>
      <c r="AN52" s="402">
        <f t="shared" si="62"/>
        <v>2.2500040288140783</v>
      </c>
      <c r="AO52" s="384">
        <f>(AL52-AI52)/AI52</f>
        <v>-1.7210390641859162E-2</v>
      </c>
      <c r="AP52" s="385">
        <f>(AM52-AJ52)/AJ52</f>
        <v>-8.1314938284688415E-2</v>
      </c>
      <c r="AQ52" s="386">
        <f>(AN52-AK52)/AK52</f>
        <v>-5.4777694464178343E-2</v>
      </c>
    </row>
    <row r="53" spans="1:43" ht="19.5" customHeight="1">
      <c r="A53" s="8" t="s">
        <v>209</v>
      </c>
      <c r="B53" s="19">
        <v>554.86</v>
      </c>
      <c r="C53" s="371">
        <v>3062.64</v>
      </c>
      <c r="D53" s="375">
        <v>3617.5</v>
      </c>
      <c r="E53" s="19">
        <v>302.64999999999998</v>
      </c>
      <c r="F53" s="369">
        <v>1719.4699999999993</v>
      </c>
      <c r="G53" s="377">
        <v>2022.1199999999994</v>
      </c>
      <c r="H53" s="345">
        <f t="shared" si="66"/>
        <v>3.9968057824385176E-3</v>
      </c>
      <c r="I53" s="323">
        <f t="shared" si="67"/>
        <v>1.2264183545649848E-2</v>
      </c>
      <c r="J53" s="399">
        <f t="shared" si="68"/>
        <v>9.3103004093572431E-3</v>
      </c>
      <c r="K53" s="323">
        <f t="shared" si="69"/>
        <v>2.4307512969160496E-3</v>
      </c>
      <c r="L53" s="323">
        <f t="shared" si="70"/>
        <v>9.5517169642730625E-3</v>
      </c>
      <c r="M53" s="399">
        <f t="shared" si="71"/>
        <v>6.6402281738604093E-3</v>
      </c>
      <c r="N53" s="394">
        <f t="shared" si="51"/>
        <v>-0.45454709296038648</v>
      </c>
      <c r="O53" s="395">
        <f t="shared" si="52"/>
        <v>-0.43856607371418144</v>
      </c>
      <c r="P53" s="386">
        <f t="shared" si="53"/>
        <v>-0.44101727712508654</v>
      </c>
      <c r="R53" s="401">
        <v>173.18</v>
      </c>
      <c r="S53" s="369">
        <v>976.62699999999995</v>
      </c>
      <c r="T53" s="374">
        <v>1149.807</v>
      </c>
      <c r="U53" s="19">
        <v>95.542999999999992</v>
      </c>
      <c r="V53" s="119">
        <v>569.13099999999997</v>
      </c>
      <c r="W53" s="375">
        <v>664.67399999999998</v>
      </c>
      <c r="X53" s="345">
        <f t="shared" si="72"/>
        <v>6.2371470040589348E-3</v>
      </c>
      <c r="Y53" s="323">
        <f t="shared" si="73"/>
        <v>2.1450683264224918E-2</v>
      </c>
      <c r="Z53" s="399">
        <f t="shared" si="74"/>
        <v>1.5687419549254528E-2</v>
      </c>
      <c r="AA53" s="323">
        <f t="shared" si="75"/>
        <v>3.5529698105594707E-3</v>
      </c>
      <c r="AB53" s="323">
        <f t="shared" si="76"/>
        <v>1.4374896064882584E-2</v>
      </c>
      <c r="AC53" s="399">
        <f t="shared" si="77"/>
        <v>9.9976485729825239E-3</v>
      </c>
      <c r="AE53" s="394">
        <f t="shared" si="54"/>
        <v>-0.44830234438156835</v>
      </c>
      <c r="AF53" s="395">
        <f t="shared" si="55"/>
        <v>-0.41724834558127105</v>
      </c>
      <c r="AG53" s="386">
        <f t="shared" si="56"/>
        <v>-0.42192559272991037</v>
      </c>
      <c r="AI53" s="27">
        <f t="shared" si="57"/>
        <v>3.1211476768914679</v>
      </c>
      <c r="AJ53" s="28">
        <f t="shared" si="58"/>
        <v>3.1888403468902649</v>
      </c>
      <c r="AK53" s="402">
        <f t="shared" si="59"/>
        <v>3.1784574982722873</v>
      </c>
      <c r="AL53" s="28">
        <f t="shared" si="60"/>
        <v>3.1568808855113168</v>
      </c>
      <c r="AM53" s="28">
        <f t="shared" si="61"/>
        <v>3.3099210803328942</v>
      </c>
      <c r="AN53" s="402">
        <f t="shared" si="62"/>
        <v>3.2870156073823518</v>
      </c>
      <c r="AO53" s="384">
        <f t="shared" ref="AO53:AO63" si="78">(AL53-AI53)/AI53</f>
        <v>1.1448740117109019E-2</v>
      </c>
      <c r="AP53" s="385">
        <f t="shared" ref="AP53:AP63" si="79">(AM53-AJ53)/AJ53</f>
        <v>3.7970145968802257E-2</v>
      </c>
      <c r="AQ53" s="386">
        <f t="shared" ref="AQ53:AQ63" si="80">(AN53-AK53)/AK53</f>
        <v>3.4154337180557978E-2</v>
      </c>
    </row>
    <row r="54" spans="1:43" ht="19.5" customHeight="1">
      <c r="A54" s="8" t="s">
        <v>211</v>
      </c>
      <c r="B54" s="19">
        <v>684.07999999999993</v>
      </c>
      <c r="C54" s="371">
        <v>353.41999999999996</v>
      </c>
      <c r="D54" s="375">
        <v>1037.5</v>
      </c>
      <c r="E54" s="19">
        <v>893.9899999999999</v>
      </c>
      <c r="F54" s="369">
        <v>331.09999999999997</v>
      </c>
      <c r="G54" s="377">
        <v>1225.0899999999999</v>
      </c>
      <c r="H54" s="345">
        <f t="shared" si="66"/>
        <v>4.9276121898326431E-3</v>
      </c>
      <c r="I54" s="323">
        <f t="shared" si="67"/>
        <v>1.4152521186634958E-3</v>
      </c>
      <c r="J54" s="399">
        <f t="shared" si="68"/>
        <v>2.6701967310872534E-3</v>
      </c>
      <c r="K54" s="323">
        <f t="shared" si="69"/>
        <v>7.1801333286964451E-3</v>
      </c>
      <c r="L54" s="323">
        <f t="shared" si="70"/>
        <v>1.8392722681237893E-3</v>
      </c>
      <c r="M54" s="399">
        <f t="shared" si="71"/>
        <v>4.0229447972991968E-3</v>
      </c>
      <c r="N54" s="394">
        <f t="shared" si="51"/>
        <v>0.30685007601450121</v>
      </c>
      <c r="O54" s="395">
        <f t="shared" si="52"/>
        <v>-6.3154320638333983E-2</v>
      </c>
      <c r="P54" s="386">
        <f t="shared" si="53"/>
        <v>0.18080963855421678</v>
      </c>
      <c r="R54" s="401">
        <v>168.63899999999995</v>
      </c>
      <c r="S54" s="369">
        <v>116.798</v>
      </c>
      <c r="T54" s="374">
        <v>285.43699999999995</v>
      </c>
      <c r="U54" s="19">
        <v>207.72299999999996</v>
      </c>
      <c r="V54" s="119">
        <v>106.05999999999999</v>
      </c>
      <c r="W54" s="375">
        <v>313.78299999999996</v>
      </c>
      <c r="X54" s="345">
        <f t="shared" si="72"/>
        <v>6.073601071818307E-3</v>
      </c>
      <c r="Y54" s="323">
        <f t="shared" si="73"/>
        <v>2.5653569928897543E-3</v>
      </c>
      <c r="Z54" s="399">
        <f t="shared" si="74"/>
        <v>3.8943665970728692E-3</v>
      </c>
      <c r="AA54" s="323">
        <f t="shared" si="75"/>
        <v>7.72462187662984E-3</v>
      </c>
      <c r="AB54" s="323">
        <f t="shared" si="76"/>
        <v>2.6788234635636552E-3</v>
      </c>
      <c r="AC54" s="399">
        <f t="shared" si="77"/>
        <v>4.7197455627513256E-3</v>
      </c>
      <c r="AE54" s="394">
        <f t="shared" si="54"/>
        <v>0.23176133634568524</v>
      </c>
      <c r="AF54" s="395">
        <f t="shared" si="55"/>
        <v>-9.1936505762085077E-2</v>
      </c>
      <c r="AG54" s="386">
        <f t="shared" si="56"/>
        <v>9.9307377810164799E-2</v>
      </c>
      <c r="AI54" s="27">
        <f t="shared" si="57"/>
        <v>2.4651941293415973</v>
      </c>
      <c r="AJ54" s="28">
        <f t="shared" si="58"/>
        <v>3.3047931639409205</v>
      </c>
      <c r="AK54" s="402">
        <f t="shared" si="59"/>
        <v>2.7511999999999999</v>
      </c>
      <c r="AL54" s="28">
        <f t="shared" si="60"/>
        <v>2.3235494804192438</v>
      </c>
      <c r="AM54" s="28">
        <f t="shared" si="61"/>
        <v>3.2032618544246452</v>
      </c>
      <c r="AN54" s="402">
        <f t="shared" si="62"/>
        <v>2.5613056999893886</v>
      </c>
      <c r="AO54" s="384">
        <f t="shared" si="78"/>
        <v>-5.745780717082264E-2</v>
      </c>
      <c r="AP54" s="385">
        <f t="shared" si="79"/>
        <v>-3.0722439946952874E-2</v>
      </c>
      <c r="AQ54" s="386">
        <f t="shared" si="80"/>
        <v>-6.9022353885799387E-2</v>
      </c>
    </row>
    <row r="55" spans="1:43" ht="19.5" customHeight="1">
      <c r="A55" s="8" t="s">
        <v>207</v>
      </c>
      <c r="B55" s="19">
        <v>176.23</v>
      </c>
      <c r="C55" s="371">
        <v>539.28999999999985</v>
      </c>
      <c r="D55" s="375">
        <v>715.51999999999987</v>
      </c>
      <c r="E55" s="19">
        <v>267.75</v>
      </c>
      <c r="F55" s="369">
        <v>717.06</v>
      </c>
      <c r="G55" s="377">
        <v>984.81</v>
      </c>
      <c r="H55" s="345">
        <f t="shared" si="66"/>
        <v>1.2694320784326495E-3</v>
      </c>
      <c r="I55" s="323">
        <f t="shared" si="67"/>
        <v>2.159558924435619E-3</v>
      </c>
      <c r="J55" s="399">
        <f t="shared" si="68"/>
        <v>1.8415220867735434E-3</v>
      </c>
      <c r="K55" s="323">
        <f t="shared" si="69"/>
        <v>2.1504498917867911E-3</v>
      </c>
      <c r="L55" s="323">
        <f t="shared" si="70"/>
        <v>3.9832937861094663E-3</v>
      </c>
      <c r="M55" s="399">
        <f t="shared" si="71"/>
        <v>3.2339144600218935E-3</v>
      </c>
      <c r="N55" s="394">
        <f t="shared" si="51"/>
        <v>0.5193213414288147</v>
      </c>
      <c r="O55" s="395">
        <f t="shared" si="52"/>
        <v>0.32963711546663232</v>
      </c>
      <c r="P55" s="386">
        <f t="shared" si="53"/>
        <v>0.37635565742397153</v>
      </c>
      <c r="R55" s="401">
        <v>55.1</v>
      </c>
      <c r="S55" s="369">
        <v>188.33500000000001</v>
      </c>
      <c r="T55" s="374">
        <v>243.435</v>
      </c>
      <c r="U55" s="19">
        <v>76.241000000000014</v>
      </c>
      <c r="V55" s="119">
        <v>236.464</v>
      </c>
      <c r="W55" s="375">
        <v>312.70500000000004</v>
      </c>
      <c r="X55" s="345">
        <f t="shared" si="72"/>
        <v>1.9844485502000654E-3</v>
      </c>
      <c r="Y55" s="323">
        <f t="shared" si="73"/>
        <v>4.1365991648477877E-3</v>
      </c>
      <c r="Z55" s="399">
        <f t="shared" si="74"/>
        <v>3.3213112965678384E-3</v>
      </c>
      <c r="AA55" s="323">
        <f t="shared" si="75"/>
        <v>2.8351838578112962E-3</v>
      </c>
      <c r="AB55" s="323">
        <f t="shared" si="76"/>
        <v>5.9725184941364909E-3</v>
      </c>
      <c r="AC55" s="399">
        <f t="shared" si="77"/>
        <v>4.7035308993799976E-3</v>
      </c>
      <c r="AE55" s="394">
        <f t="shared" si="54"/>
        <v>0.38368421052631602</v>
      </c>
      <c r="AF55" s="395">
        <f t="shared" si="55"/>
        <v>0.25554995088539034</v>
      </c>
      <c r="AG55" s="386">
        <f t="shared" si="56"/>
        <v>0.28455234456836542</v>
      </c>
      <c r="AI55" s="27">
        <f t="shared" si="57"/>
        <v>3.1265959257788123</v>
      </c>
      <c r="AJ55" s="28">
        <f t="shared" si="58"/>
        <v>3.4922768825678219</v>
      </c>
      <c r="AK55" s="402">
        <f t="shared" si="59"/>
        <v>3.4022109794275499</v>
      </c>
      <c r="AL55" s="28">
        <f t="shared" si="60"/>
        <v>2.8474696545284783</v>
      </c>
      <c r="AM55" s="28">
        <f t="shared" si="61"/>
        <v>3.297687780659917</v>
      </c>
      <c r="AN55" s="402">
        <f t="shared" si="62"/>
        <v>3.1752825418100961</v>
      </c>
      <c r="AO55" s="384">
        <f t="shared" si="78"/>
        <v>-8.9274814487198442E-2</v>
      </c>
      <c r="AP55" s="385">
        <f t="shared" si="79"/>
        <v>-5.571983793130008E-2</v>
      </c>
      <c r="AQ55" s="386">
        <f t="shared" si="80"/>
        <v>-6.6700283724214077E-2</v>
      </c>
    </row>
    <row r="56" spans="1:43" ht="19.5" customHeight="1">
      <c r="A56" s="8" t="s">
        <v>212</v>
      </c>
      <c r="B56" s="19">
        <v>785.67000000000007</v>
      </c>
      <c r="C56" s="371">
        <v>752.33000000000015</v>
      </c>
      <c r="D56" s="375">
        <v>1538.0000000000002</v>
      </c>
      <c r="E56" s="19">
        <v>711.36</v>
      </c>
      <c r="F56" s="369">
        <v>442.54</v>
      </c>
      <c r="G56" s="377">
        <v>1153.9000000000001</v>
      </c>
      <c r="H56" s="345">
        <f t="shared" si="66"/>
        <v>5.6593922774906642E-3</v>
      </c>
      <c r="I56" s="323">
        <f t="shared" si="67"/>
        <v>3.0126665905554528E-3</v>
      </c>
      <c r="J56" s="399">
        <f t="shared" si="68"/>
        <v>3.958325370999707E-3</v>
      </c>
      <c r="K56" s="323">
        <f t="shared" si="69"/>
        <v>5.7133297293051419E-3</v>
      </c>
      <c r="L56" s="323">
        <f t="shared" si="70"/>
        <v>2.458325428980676E-3</v>
      </c>
      <c r="M56" s="399">
        <f t="shared" si="71"/>
        <v>3.7891714091238551E-3</v>
      </c>
      <c r="N56" s="394">
        <f t="shared" si="51"/>
        <v>-9.4581694604605054E-2</v>
      </c>
      <c r="O56" s="395">
        <f t="shared" si="52"/>
        <v>-0.41177408849839842</v>
      </c>
      <c r="P56" s="386">
        <f t="shared" si="53"/>
        <v>-0.24973992197659303</v>
      </c>
      <c r="R56" s="401">
        <v>201.00800000000001</v>
      </c>
      <c r="S56" s="369">
        <v>179.30500000000001</v>
      </c>
      <c r="T56" s="374">
        <v>380.31299999999999</v>
      </c>
      <c r="U56" s="19">
        <v>184.14199999999997</v>
      </c>
      <c r="V56" s="119">
        <v>115.80999999999999</v>
      </c>
      <c r="W56" s="375">
        <v>299.95199999999994</v>
      </c>
      <c r="X56" s="345">
        <f t="shared" si="72"/>
        <v>7.2393835604104301E-3</v>
      </c>
      <c r="Y56" s="323">
        <f t="shared" si="73"/>
        <v>3.9382638025488225E-3</v>
      </c>
      <c r="Z56" s="399">
        <f t="shared" si="74"/>
        <v>5.1888095924234566E-3</v>
      </c>
      <c r="AA56" s="323">
        <f t="shared" si="75"/>
        <v>6.8477122013757361E-3</v>
      </c>
      <c r="AB56" s="323">
        <f t="shared" si="76"/>
        <v>2.9250852848888074E-3</v>
      </c>
      <c r="AC56" s="399">
        <f t="shared" si="77"/>
        <v>4.5117075209249249E-3</v>
      </c>
      <c r="AE56" s="394">
        <f t="shared" si="54"/>
        <v>-8.3907108174799225E-2</v>
      </c>
      <c r="AF56" s="395">
        <f t="shared" si="55"/>
        <v>-0.35411728618833838</v>
      </c>
      <c r="AG56" s="386">
        <f t="shared" si="56"/>
        <v>-0.21130226944648237</v>
      </c>
      <c r="AI56" s="27">
        <f t="shared" si="57"/>
        <v>2.5584278386599975</v>
      </c>
      <c r="AJ56" s="28">
        <f t="shared" si="58"/>
        <v>2.3833291241875236</v>
      </c>
      <c r="AK56" s="402">
        <f t="shared" si="59"/>
        <v>2.4727763328998695</v>
      </c>
      <c r="AL56" s="28">
        <f t="shared" si="60"/>
        <v>2.5885908681961305</v>
      </c>
      <c r="AM56" s="28">
        <f t="shared" si="61"/>
        <v>2.6169385818231117</v>
      </c>
      <c r="AN56" s="402">
        <f t="shared" si="62"/>
        <v>2.599462691741051</v>
      </c>
      <c r="AO56" s="384">
        <f t="shared" si="78"/>
        <v>1.1789673752116155E-2</v>
      </c>
      <c r="AP56" s="385">
        <f t="shared" si="79"/>
        <v>9.801812736007473E-2</v>
      </c>
      <c r="AQ56" s="386">
        <f t="shared" si="80"/>
        <v>5.1232437465386985E-2</v>
      </c>
    </row>
    <row r="57" spans="1:43" ht="19.5" customHeight="1">
      <c r="A57" s="8" t="s">
        <v>213</v>
      </c>
      <c r="B57" s="19">
        <v>1506.2</v>
      </c>
      <c r="C57" s="371">
        <v>911.69999999999993</v>
      </c>
      <c r="D57" s="375">
        <v>2417.9</v>
      </c>
      <c r="E57" s="19">
        <v>685.65000000000009</v>
      </c>
      <c r="F57" s="369">
        <v>383.72</v>
      </c>
      <c r="G57" s="377">
        <v>1069.3700000000001</v>
      </c>
      <c r="H57" s="345">
        <f t="shared" si="66"/>
        <v>1.0849563618766706E-2</v>
      </c>
      <c r="I57" s="323">
        <f t="shared" si="67"/>
        <v>3.6508555163417724E-3</v>
      </c>
      <c r="J57" s="399">
        <f t="shared" si="68"/>
        <v>6.2229095673213206E-3</v>
      </c>
      <c r="K57" s="323">
        <f t="shared" si="69"/>
        <v>5.5068383503402932E-3</v>
      </c>
      <c r="L57" s="323">
        <f t="shared" si="70"/>
        <v>2.1315782383704639E-3</v>
      </c>
      <c r="M57" s="399">
        <f t="shared" si="71"/>
        <v>3.5115921915025365E-3</v>
      </c>
      <c r="N57" s="394">
        <f t="shared" si="51"/>
        <v>-0.54478156951268086</v>
      </c>
      <c r="O57" s="395">
        <f t="shared" si="52"/>
        <v>-0.57911593726006361</v>
      </c>
      <c r="P57" s="386">
        <f t="shared" si="53"/>
        <v>-0.55772778030522352</v>
      </c>
      <c r="R57" s="401">
        <v>271.62599999999998</v>
      </c>
      <c r="S57" s="369">
        <v>156.64800000000002</v>
      </c>
      <c r="T57" s="374">
        <v>428.274</v>
      </c>
      <c r="U57" s="19">
        <v>141.36600000000001</v>
      </c>
      <c r="V57" s="119">
        <v>93.289999999999992</v>
      </c>
      <c r="W57" s="375">
        <v>234.65600000000001</v>
      </c>
      <c r="X57" s="345">
        <f t="shared" si="72"/>
        <v>9.7827190906831733E-3</v>
      </c>
      <c r="Y57" s="323">
        <f t="shared" si="73"/>
        <v>3.4406243447849647E-3</v>
      </c>
      <c r="Z57" s="399">
        <f t="shared" si="74"/>
        <v>5.8431666532187008E-3</v>
      </c>
      <c r="AA57" s="323">
        <f t="shared" si="75"/>
        <v>5.2569955961143172E-3</v>
      </c>
      <c r="AB57" s="323">
        <f t="shared" si="76"/>
        <v>2.3562836216844559E-3</v>
      </c>
      <c r="AC57" s="399">
        <f t="shared" si="77"/>
        <v>3.529562196718673E-3</v>
      </c>
      <c r="AE57" s="394">
        <f t="shared" si="54"/>
        <v>-0.47955644894082294</v>
      </c>
      <c r="AF57" s="395">
        <f t="shared" si="55"/>
        <v>-0.40446095705020185</v>
      </c>
      <c r="AG57" s="386">
        <f t="shared" si="56"/>
        <v>-0.45208908315704432</v>
      </c>
      <c r="AI57" s="27">
        <f t="shared" si="57"/>
        <v>1.8033860045146723</v>
      </c>
      <c r="AJ57" s="28">
        <f t="shared" si="58"/>
        <v>1.7181967752550185</v>
      </c>
      <c r="AK57" s="402">
        <f t="shared" si="59"/>
        <v>1.7712643202779272</v>
      </c>
      <c r="AL57" s="28">
        <f t="shared" si="60"/>
        <v>2.061780791949245</v>
      </c>
      <c r="AM57" s="28">
        <f t="shared" si="61"/>
        <v>2.4311998332117164</v>
      </c>
      <c r="AN57" s="402">
        <f t="shared" si="62"/>
        <v>2.1943387227994053</v>
      </c>
      <c r="AO57" s="384">
        <f t="shared" si="78"/>
        <v>0.14328312784267833</v>
      </c>
      <c r="AP57" s="385">
        <f t="shared" si="79"/>
        <v>0.414971712335377</v>
      </c>
      <c r="AQ57" s="386">
        <f t="shared" si="80"/>
        <v>0.23885447116955077</v>
      </c>
    </row>
    <row r="58" spans="1:43" ht="19.5" customHeight="1">
      <c r="A58" s="8" t="s">
        <v>210</v>
      </c>
      <c r="B58" s="19">
        <v>178.08</v>
      </c>
      <c r="C58" s="371">
        <v>361.74999999999994</v>
      </c>
      <c r="D58" s="375">
        <v>539.82999999999993</v>
      </c>
      <c r="E58" s="19">
        <v>522.06999999999994</v>
      </c>
      <c r="F58" s="369">
        <v>217.06000000000003</v>
      </c>
      <c r="G58" s="377">
        <v>739.13</v>
      </c>
      <c r="H58" s="345">
        <f t="shared" si="66"/>
        <v>1.2827581258995984E-3</v>
      </c>
      <c r="I58" s="323">
        <f t="shared" si="67"/>
        <v>1.4486091730137503E-3</v>
      </c>
      <c r="J58" s="399">
        <f t="shared" si="68"/>
        <v>1.3893516157521271E-3</v>
      </c>
      <c r="K58" s="323">
        <f t="shared" si="69"/>
        <v>4.1930359477315776E-3</v>
      </c>
      <c r="L58" s="323">
        <f t="shared" si="70"/>
        <v>1.2057760148563872E-3</v>
      </c>
      <c r="M58" s="399">
        <f t="shared" si="71"/>
        <v>2.4271516280663097E-3</v>
      </c>
      <c r="N58" s="394">
        <f t="shared" si="51"/>
        <v>1.9316599281221916</v>
      </c>
      <c r="O58" s="395">
        <f t="shared" si="52"/>
        <v>-0.39997235659986158</v>
      </c>
      <c r="P58" s="386">
        <f t="shared" si="53"/>
        <v>0.36919030065020486</v>
      </c>
      <c r="R58" s="401">
        <v>51.472000000000001</v>
      </c>
      <c r="S58" s="369">
        <v>110.34800000000001</v>
      </c>
      <c r="T58" s="374">
        <v>161.82000000000002</v>
      </c>
      <c r="U58" s="19">
        <v>126.28400000000002</v>
      </c>
      <c r="V58" s="119">
        <v>71.513999999999996</v>
      </c>
      <c r="W58" s="375">
        <v>197.798</v>
      </c>
      <c r="X58" s="345">
        <f t="shared" si="72"/>
        <v>1.8537846783284529E-3</v>
      </c>
      <c r="Y58" s="323">
        <f t="shared" si="73"/>
        <v>2.4236888769619226E-3</v>
      </c>
      <c r="Z58" s="399">
        <f t="shared" si="74"/>
        <v>2.2077950747041619E-3</v>
      </c>
      <c r="AA58" s="323">
        <f t="shared" si="75"/>
        <v>4.696139325295336E-3</v>
      </c>
      <c r="AB58" s="323">
        <f t="shared" si="76"/>
        <v>1.8062736297689162E-3</v>
      </c>
      <c r="AC58" s="399">
        <f t="shared" si="77"/>
        <v>2.9751651071635078E-3</v>
      </c>
      <c r="AE58" s="394">
        <f t="shared" si="54"/>
        <v>1.4534504196456328</v>
      </c>
      <c r="AF58" s="395">
        <f t="shared" si="55"/>
        <v>-0.35192300721354275</v>
      </c>
      <c r="AG58" s="386">
        <f t="shared" si="56"/>
        <v>0.2223334569274501</v>
      </c>
      <c r="AI58" s="27">
        <f t="shared" si="57"/>
        <v>2.8903863432165315</v>
      </c>
      <c r="AJ58" s="28">
        <f t="shared" si="58"/>
        <v>3.0503939184519702</v>
      </c>
      <c r="AK58" s="402">
        <f t="shared" si="59"/>
        <v>2.9976103588166652</v>
      </c>
      <c r="AL58" s="28">
        <f t="shared" si="60"/>
        <v>2.4189093416591652</v>
      </c>
      <c r="AM58" s="28">
        <f t="shared" si="61"/>
        <v>3.294665069566018</v>
      </c>
      <c r="AN58" s="402">
        <f t="shared" si="62"/>
        <v>2.6760921624071541</v>
      </c>
      <c r="AO58" s="384">
        <f t="shared" si="78"/>
        <v>-0.1631190247850012</v>
      </c>
      <c r="AP58" s="385">
        <f t="shared" si="79"/>
        <v>8.0078559571090363E-2</v>
      </c>
      <c r="AQ58" s="386">
        <f t="shared" si="80"/>
        <v>-0.10725816831525542</v>
      </c>
    </row>
    <row r="59" spans="1:43" ht="19.5" customHeight="1">
      <c r="A59" s="8" t="s">
        <v>216</v>
      </c>
      <c r="B59" s="19">
        <v>193.70000000000002</v>
      </c>
      <c r="C59" s="371">
        <v>262.20999999999998</v>
      </c>
      <c r="D59" s="375">
        <v>455.90999999999997</v>
      </c>
      <c r="E59" s="19">
        <v>184.39000000000001</v>
      </c>
      <c r="F59" s="369">
        <v>213.8</v>
      </c>
      <c r="G59" s="377">
        <v>398.19000000000005</v>
      </c>
      <c r="H59" s="345">
        <f t="shared" si="66"/>
        <v>1.3952731861340533E-3</v>
      </c>
      <c r="I59" s="323">
        <f t="shared" si="67"/>
        <v>1.0500063890972646E-3</v>
      </c>
      <c r="J59" s="399">
        <f t="shared" si="68"/>
        <v>1.1733680883566164E-3</v>
      </c>
      <c r="K59" s="323">
        <f t="shared" si="69"/>
        <v>1.4809391430310604E-3</v>
      </c>
      <c r="L59" s="323">
        <f t="shared" si="70"/>
        <v>1.187666598987817E-3</v>
      </c>
      <c r="M59" s="399">
        <f t="shared" si="71"/>
        <v>1.3075744548045999E-3</v>
      </c>
      <c r="N59" s="394">
        <f t="shared" si="51"/>
        <v>-4.8064016520392369E-2</v>
      </c>
      <c r="O59" s="395">
        <f t="shared" si="52"/>
        <v>-0.18462301208954643</v>
      </c>
      <c r="P59" s="386">
        <f t="shared" si="53"/>
        <v>-0.12660393498716835</v>
      </c>
      <c r="R59" s="401">
        <v>45.063000000000002</v>
      </c>
      <c r="S59" s="369">
        <v>77.790999999999997</v>
      </c>
      <c r="T59" s="374">
        <v>122.854</v>
      </c>
      <c r="U59" s="19">
        <v>41.787999999999997</v>
      </c>
      <c r="V59" s="119">
        <v>60.661000000000001</v>
      </c>
      <c r="W59" s="375">
        <v>102.449</v>
      </c>
      <c r="X59" s="345">
        <f t="shared" si="72"/>
        <v>1.6229619785420243E-3</v>
      </c>
      <c r="Y59" s="323">
        <f t="shared" si="73"/>
        <v>1.7086053342855775E-3</v>
      </c>
      <c r="Z59" s="399">
        <f t="shared" si="74"/>
        <v>1.6761615134575768E-3</v>
      </c>
      <c r="AA59" s="323">
        <f t="shared" si="75"/>
        <v>1.5539757223832114E-3</v>
      </c>
      <c r="AB59" s="323">
        <f t="shared" si="76"/>
        <v>1.532152650605647E-3</v>
      </c>
      <c r="AC59" s="399">
        <f t="shared" si="77"/>
        <v>1.5409796361125702E-3</v>
      </c>
      <c r="AE59" s="394">
        <f t="shared" si="54"/>
        <v>-7.2676031333910429E-2</v>
      </c>
      <c r="AF59" s="395">
        <f t="shared" si="55"/>
        <v>-0.2202054222210795</v>
      </c>
      <c r="AG59" s="386">
        <f t="shared" si="56"/>
        <v>-0.16609145815358067</v>
      </c>
      <c r="AI59" s="27">
        <f t="shared" si="57"/>
        <v>2.3264326277749094</v>
      </c>
      <c r="AJ59" s="28">
        <f t="shared" si="58"/>
        <v>2.9667442126539796</v>
      </c>
      <c r="AK59" s="402">
        <f t="shared" si="59"/>
        <v>2.6946985150577967</v>
      </c>
      <c r="AL59" s="28">
        <f t="shared" si="60"/>
        <v>2.2662834210098155</v>
      </c>
      <c r="AM59" s="28">
        <f t="shared" si="61"/>
        <v>2.837277829747427</v>
      </c>
      <c r="AN59" s="402">
        <f t="shared" si="62"/>
        <v>2.5728672241894568</v>
      </c>
      <c r="AO59" s="384">
        <f t="shared" si="78"/>
        <v>-2.585469531633202E-2</v>
      </c>
      <c r="AP59" s="385">
        <f t="shared" si="79"/>
        <v>-4.3639213099108051E-2</v>
      </c>
      <c r="AQ59" s="386">
        <f t="shared" si="80"/>
        <v>-4.5211473635196925E-2</v>
      </c>
    </row>
    <row r="60" spans="1:43" ht="19.5" customHeight="1">
      <c r="A60" s="8" t="s">
        <v>231</v>
      </c>
      <c r="B60" s="19">
        <v>0.09</v>
      </c>
      <c r="C60" s="371">
        <v>0.89000000000000012</v>
      </c>
      <c r="D60" s="375">
        <v>0.98000000000000009</v>
      </c>
      <c r="E60" s="19">
        <v>22.100000000000005</v>
      </c>
      <c r="F60" s="369">
        <v>247.95000000000002</v>
      </c>
      <c r="G60" s="377">
        <v>270.05</v>
      </c>
      <c r="H60" s="345">
        <f t="shared" si="66"/>
        <v>6.4829420109481045E-7</v>
      </c>
      <c r="I60" s="323">
        <f t="shared" si="67"/>
        <v>3.5639589882024548E-6</v>
      </c>
      <c r="J60" s="399">
        <f t="shared" si="68"/>
        <v>2.5222099243041045E-6</v>
      </c>
      <c r="K60" s="323">
        <f t="shared" si="69"/>
        <v>1.7749745138557644E-4</v>
      </c>
      <c r="L60" s="323">
        <f t="shared" si="70"/>
        <v>1.3773710627644025E-3</v>
      </c>
      <c r="M60" s="399">
        <f t="shared" si="71"/>
        <v>8.8678892367960568E-4</v>
      </c>
      <c r="N60" s="394">
        <f t="shared" si="51"/>
        <v>244.55555555555563</v>
      </c>
      <c r="O60" s="395">
        <f t="shared" si="52"/>
        <v>277.59550561797755</v>
      </c>
      <c r="P60" s="386">
        <f t="shared" si="53"/>
        <v>274.5612244897959</v>
      </c>
      <c r="R60" s="401">
        <v>4.7E-2</v>
      </c>
      <c r="S60" s="369">
        <v>0.54700000000000004</v>
      </c>
      <c r="T60" s="374">
        <v>0.59400000000000008</v>
      </c>
      <c r="U60" s="19">
        <v>8.51</v>
      </c>
      <c r="V60" s="119">
        <v>80.661000000000001</v>
      </c>
      <c r="W60" s="375">
        <v>89.171000000000006</v>
      </c>
      <c r="X60" s="345">
        <f t="shared" si="72"/>
        <v>1.6927238087006001E-6</v>
      </c>
      <c r="Y60" s="323">
        <f t="shared" si="73"/>
        <v>1.2014334792639392E-5</v>
      </c>
      <c r="Z60" s="399">
        <f t="shared" si="74"/>
        <v>8.1042533331743428E-6</v>
      </c>
      <c r="AA60" s="323">
        <f t="shared" si="75"/>
        <v>3.1646246284773447E-4</v>
      </c>
      <c r="AB60" s="323">
        <f t="shared" si="76"/>
        <v>2.037305104605959E-3</v>
      </c>
      <c r="AC60" s="399">
        <f t="shared" si="77"/>
        <v>1.3412595060156177E-3</v>
      </c>
      <c r="AE60" s="394">
        <f t="shared" si="54"/>
        <v>180.06382978723403</v>
      </c>
      <c r="AF60" s="395">
        <f t="shared" si="55"/>
        <v>146.46069469835467</v>
      </c>
      <c r="AG60" s="386">
        <f t="shared" si="56"/>
        <v>149.11952861952861</v>
      </c>
      <c r="AI60" s="27">
        <f t="shared" si="57"/>
        <v>5.2222222222222223</v>
      </c>
      <c r="AJ60" s="28">
        <f t="shared" si="58"/>
        <v>6.1460674157303359</v>
      </c>
      <c r="AK60" s="402">
        <f t="shared" si="59"/>
        <v>6.0612244897959187</v>
      </c>
      <c r="AL60" s="28">
        <f t="shared" si="60"/>
        <v>3.8506787330316734</v>
      </c>
      <c r="AM60" s="28">
        <f t="shared" si="61"/>
        <v>3.2531155474894131</v>
      </c>
      <c r="AN60" s="402">
        <f t="shared" si="62"/>
        <v>3.3020181447880024</v>
      </c>
      <c r="AO60" s="384">
        <f t="shared" si="78"/>
        <v>-0.26263598729180726</v>
      </c>
      <c r="AP60" s="385">
        <f t="shared" si="79"/>
        <v>-0.47069966411963837</v>
      </c>
      <c r="AQ60" s="386">
        <f t="shared" si="80"/>
        <v>-0.45522259564103668</v>
      </c>
    </row>
    <row r="61" spans="1:43" ht="19.5" customHeight="1">
      <c r="A61" s="8" t="s">
        <v>214</v>
      </c>
      <c r="B61" s="19">
        <v>184.09000000000003</v>
      </c>
      <c r="C61" s="371">
        <v>255.17</v>
      </c>
      <c r="D61" s="375">
        <v>439.26</v>
      </c>
      <c r="E61" s="19">
        <v>52.28</v>
      </c>
      <c r="F61" s="369">
        <v>70.309999999999988</v>
      </c>
      <c r="G61" s="377">
        <v>122.58999999999999</v>
      </c>
      <c r="H61" s="345">
        <f t="shared" si="66"/>
        <v>1.3260497719949299E-3</v>
      </c>
      <c r="I61" s="323">
        <f t="shared" si="67"/>
        <v>1.021815073055753E-3</v>
      </c>
      <c r="J61" s="399">
        <f t="shared" si="68"/>
        <v>1.1305162564794091E-3</v>
      </c>
      <c r="K61" s="323">
        <f t="shared" si="69"/>
        <v>4.1988989857185224E-4</v>
      </c>
      <c r="L61" s="323">
        <f t="shared" si="70"/>
        <v>3.9057454899360804E-4</v>
      </c>
      <c r="M61" s="399">
        <f t="shared" si="71"/>
        <v>4.0256046715009383E-4</v>
      </c>
      <c r="N61" s="394">
        <f t="shared" si="51"/>
        <v>-0.71600847411592161</v>
      </c>
      <c r="O61" s="395">
        <f t="shared" si="52"/>
        <v>-0.72445820433436536</v>
      </c>
      <c r="P61" s="386">
        <f t="shared" si="53"/>
        <v>-0.72091699676729049</v>
      </c>
      <c r="R61" s="401">
        <v>43.14</v>
      </c>
      <c r="S61" s="369">
        <v>97.965000000000003</v>
      </c>
      <c r="T61" s="374">
        <v>141.10500000000002</v>
      </c>
      <c r="U61" s="19">
        <v>21.527999999999999</v>
      </c>
      <c r="V61" s="119">
        <v>31.853000000000002</v>
      </c>
      <c r="W61" s="375">
        <v>53.381</v>
      </c>
      <c r="X61" s="345">
        <f t="shared" si="72"/>
        <v>1.5537043639860402E-3</v>
      </c>
      <c r="Y61" s="323">
        <f t="shared" si="73"/>
        <v>2.1517080584294661E-3</v>
      </c>
      <c r="Z61" s="399">
        <f t="shared" si="74"/>
        <v>1.9251694723528042E-3</v>
      </c>
      <c r="AA61" s="323">
        <f t="shared" si="75"/>
        <v>8.00564500609404E-4</v>
      </c>
      <c r="AB61" s="323">
        <f t="shared" si="76"/>
        <v>8.0453105586359721E-4</v>
      </c>
      <c r="AC61" s="399">
        <f t="shared" si="77"/>
        <v>8.0292666551479391E-4</v>
      </c>
      <c r="AE61" s="394">
        <f t="shared" si="54"/>
        <v>-0.50097357440890133</v>
      </c>
      <c r="AF61" s="395">
        <f t="shared" si="55"/>
        <v>-0.67485326392078793</v>
      </c>
      <c r="AG61" s="386">
        <f t="shared" si="56"/>
        <v>-0.6216930654477163</v>
      </c>
      <c r="AI61" s="27">
        <f t="shared" si="57"/>
        <v>2.3434189798468137</v>
      </c>
      <c r="AJ61" s="28">
        <f t="shared" si="58"/>
        <v>3.8392052357252031</v>
      </c>
      <c r="AK61" s="402">
        <f t="shared" si="59"/>
        <v>3.2123343805491054</v>
      </c>
      <c r="AL61" s="28">
        <f t="shared" si="60"/>
        <v>4.1178270849273142</v>
      </c>
      <c r="AM61" s="28">
        <f t="shared" si="61"/>
        <v>4.5303655241075251</v>
      </c>
      <c r="AN61" s="402">
        <f t="shared" si="62"/>
        <v>4.3544334774451423</v>
      </c>
      <c r="AO61" s="384">
        <f t="shared" si="78"/>
        <v>0.75718773311142651</v>
      </c>
      <c r="AP61" s="385">
        <f t="shared" si="79"/>
        <v>0.1800269185796122</v>
      </c>
      <c r="AQ61" s="386">
        <f t="shared" si="80"/>
        <v>0.35553555813227966</v>
      </c>
    </row>
    <row r="62" spans="1:43" ht="19.5" customHeight="1" thickBot="1">
      <c r="A62" s="8" t="s">
        <v>17</v>
      </c>
      <c r="B62" s="19">
        <f t="shared" ref="B62:G62" si="81">B63-SUM(B40:B61)</f>
        <v>330.0899999999674</v>
      </c>
      <c r="C62" s="371">
        <f t="shared" si="81"/>
        <v>175.47000000000116</v>
      </c>
      <c r="D62" s="376">
        <f t="shared" si="81"/>
        <v>505.56000000005588</v>
      </c>
      <c r="E62" s="21">
        <f t="shared" si="81"/>
        <v>226.42000000001281</v>
      </c>
      <c r="F62" s="119">
        <f t="shared" si="81"/>
        <v>132.07999999998719</v>
      </c>
      <c r="G62" s="375">
        <f t="shared" si="81"/>
        <v>358.49999999988358</v>
      </c>
      <c r="H62" s="345">
        <f t="shared" si="66"/>
        <v>2.3777270315484987E-3</v>
      </c>
      <c r="I62" s="323">
        <f t="shared" si="67"/>
        <v>7.0266054343807733E-4</v>
      </c>
      <c r="J62" s="399">
        <f t="shared" si="68"/>
        <v>1.3011514789095142E-3</v>
      </c>
      <c r="K62" s="323">
        <f t="shared" si="69"/>
        <v>1.8185055630192074E-3</v>
      </c>
      <c r="L62" s="323">
        <f t="shared" si="70"/>
        <v>7.3370909445414246E-4</v>
      </c>
      <c r="M62" s="399">
        <f t="shared" si="71"/>
        <v>1.1772406189188497E-3</v>
      </c>
      <c r="N62" s="396">
        <f t="shared" si="51"/>
        <v>-0.31406586082572885</v>
      </c>
      <c r="O62" s="397">
        <f t="shared" si="52"/>
        <v>-0.24727873710613599</v>
      </c>
      <c r="P62" s="388">
        <f t="shared" si="53"/>
        <v>-0.29088535485433192</v>
      </c>
      <c r="R62" s="19">
        <f t="shared" ref="R62:W62" si="82">R63-SUM(R40:R61)</f>
        <v>90.865000000005239</v>
      </c>
      <c r="S62" s="119">
        <f t="shared" si="82"/>
        <v>67.536999999989348</v>
      </c>
      <c r="T62" s="375">
        <f t="shared" si="82"/>
        <v>158.40199999998731</v>
      </c>
      <c r="U62" s="119">
        <f t="shared" si="82"/>
        <v>66.39799999999741</v>
      </c>
      <c r="V62" s="123">
        <f t="shared" si="82"/>
        <v>42.593000000008033</v>
      </c>
      <c r="W62" s="376">
        <f t="shared" si="82"/>
        <v>108.99100000000908</v>
      </c>
      <c r="X62" s="345">
        <f t="shared" si="72"/>
        <v>3.2725393378210403E-3</v>
      </c>
      <c r="Y62" s="323">
        <f t="shared" si="73"/>
        <v>1.4833859760335624E-3</v>
      </c>
      <c r="Z62" s="399">
        <f t="shared" si="74"/>
        <v>2.1611615092279111E-3</v>
      </c>
      <c r="AA62" s="323">
        <f t="shared" si="75"/>
        <v>2.4691509527806177E-3</v>
      </c>
      <c r="AB62" s="323">
        <f t="shared" si="76"/>
        <v>1.0757979236619677E-3</v>
      </c>
      <c r="AC62" s="399">
        <f t="shared" si="77"/>
        <v>1.6393806822863977E-3</v>
      </c>
      <c r="AE62" s="396">
        <f t="shared" si="54"/>
        <v>-0.26926759478354062</v>
      </c>
      <c r="AF62" s="397">
        <f t="shared" si="55"/>
        <v>-0.36933828864156315</v>
      </c>
      <c r="AG62" s="388">
        <f t="shared" si="56"/>
        <v>-0.31193419274997908</v>
      </c>
      <c r="AI62" s="27">
        <f t="shared" si="57"/>
        <v>2.7527341028208734</v>
      </c>
      <c r="AJ62" s="28">
        <f t="shared" si="58"/>
        <v>3.8489200433116144</v>
      </c>
      <c r="AK62" s="402">
        <f t="shared" si="59"/>
        <v>3.133198829020686</v>
      </c>
      <c r="AL62" s="28">
        <f t="shared" si="60"/>
        <v>2.9325147955124837</v>
      </c>
      <c r="AM62" s="28">
        <f t="shared" si="61"/>
        <v>3.2247880072692432</v>
      </c>
      <c r="AN62" s="402">
        <f t="shared" si="62"/>
        <v>3.0401952580207663</v>
      </c>
      <c r="AO62" s="387">
        <f t="shared" si="78"/>
        <v>6.5309865020155594E-2</v>
      </c>
      <c r="AP62" s="385">
        <f t="shared" si="79"/>
        <v>-0.1621577037244368</v>
      </c>
      <c r="AQ62" s="386">
        <f t="shared" si="80"/>
        <v>-2.9683264955447777E-2</v>
      </c>
    </row>
    <row r="63" spans="1:43" ht="25.5" customHeight="1" thickBot="1">
      <c r="A63" s="12" t="s">
        <v>18</v>
      </c>
      <c r="B63" s="17">
        <v>138825.85999999999</v>
      </c>
      <c r="C63" s="372">
        <v>249722.29000000004</v>
      </c>
      <c r="D63" s="18">
        <v>388548.15000000008</v>
      </c>
      <c r="E63" s="17">
        <v>124508.83000000002</v>
      </c>
      <c r="F63" s="373">
        <v>180016.85</v>
      </c>
      <c r="G63" s="378">
        <v>304525.68</v>
      </c>
      <c r="H63" s="334">
        <f t="shared" ref="H63:M63" si="83">SUM(H40:H62)</f>
        <v>0.99999999999999989</v>
      </c>
      <c r="I63" s="338">
        <f t="shared" si="83"/>
        <v>0.99999999999999989</v>
      </c>
      <c r="J63" s="335">
        <f t="shared" si="83"/>
        <v>1</v>
      </c>
      <c r="K63" s="338">
        <f t="shared" si="83"/>
        <v>1.0000000000000002</v>
      </c>
      <c r="L63" s="338">
        <f t="shared" si="83"/>
        <v>0.99999999999999989</v>
      </c>
      <c r="M63" s="335">
        <f t="shared" si="83"/>
        <v>0.99999999999999956</v>
      </c>
      <c r="N63" s="389">
        <f t="shared" si="51"/>
        <v>-0.10312941695444906</v>
      </c>
      <c r="O63" s="390">
        <f t="shared" si="52"/>
        <v>-0.27913183080292919</v>
      </c>
      <c r="P63" s="391">
        <f t="shared" si="53"/>
        <v>-0.21624725275361642</v>
      </c>
      <c r="R63" s="17">
        <v>27765.900000000005</v>
      </c>
      <c r="S63" s="372">
        <v>45528.945999999996</v>
      </c>
      <c r="T63" s="18">
        <v>73294.84599999999</v>
      </c>
      <c r="U63" s="17">
        <v>26891.025000000001</v>
      </c>
      <c r="V63" s="373">
        <v>39592.008000000016</v>
      </c>
      <c r="W63" s="378">
        <v>66483.032999999996</v>
      </c>
      <c r="X63" s="334">
        <f t="shared" ref="X63:AC63" si="84">SUM(X40:X62)</f>
        <v>1.0000000000000004</v>
      </c>
      <c r="Y63" s="338">
        <f t="shared" si="84"/>
        <v>0.99999999999999989</v>
      </c>
      <c r="Z63" s="335">
        <f t="shared" si="84"/>
        <v>1</v>
      </c>
      <c r="AA63" s="338">
        <f t="shared" si="84"/>
        <v>1</v>
      </c>
      <c r="AB63" s="338">
        <f t="shared" si="84"/>
        <v>1</v>
      </c>
      <c r="AC63" s="335">
        <f t="shared" si="84"/>
        <v>1.0000000000000002</v>
      </c>
      <c r="AE63" s="389">
        <f t="shared" si="54"/>
        <v>-3.1508973236956249E-2</v>
      </c>
      <c r="AF63" s="390">
        <f t="shared" si="55"/>
        <v>-0.1303991970295113</v>
      </c>
      <c r="AG63" s="391">
        <f t="shared" si="56"/>
        <v>-9.2937135034024024E-2</v>
      </c>
      <c r="AI63" s="403">
        <f t="shared" si="57"/>
        <v>2.0000524397976003</v>
      </c>
      <c r="AJ63" s="404">
        <f t="shared" si="58"/>
        <v>1.8231831047200466</v>
      </c>
      <c r="AK63" s="405">
        <f t="shared" si="59"/>
        <v>1.8863774283830712</v>
      </c>
      <c r="AL63" s="404">
        <f t="shared" si="60"/>
        <v>2.1597685079845337</v>
      </c>
      <c r="AM63" s="404">
        <f t="shared" si="61"/>
        <v>2.1993501163918832</v>
      </c>
      <c r="AN63" s="405">
        <f t="shared" si="62"/>
        <v>2.1831667201268541</v>
      </c>
      <c r="AO63" s="389">
        <f t="shared" si="78"/>
        <v>7.9855940278794002E-2</v>
      </c>
      <c r="AP63" s="390">
        <f t="shared" si="79"/>
        <v>0.20632431854923189</v>
      </c>
      <c r="AQ63" s="391">
        <f t="shared" si="80"/>
        <v>0.15733293204116583</v>
      </c>
    </row>
    <row r="64" spans="1:43" ht="20.100000000000001" customHeight="1"/>
    <row r="65" spans="1:43" ht="20.100000000000001" customHeight="1" thickBot="1"/>
    <row r="66" spans="1:43" ht="15" customHeight="1">
      <c r="A66" s="492" t="s">
        <v>15</v>
      </c>
      <c r="B66" s="458" t="s">
        <v>134</v>
      </c>
      <c r="C66" s="511"/>
      <c r="D66" s="511"/>
      <c r="E66" s="511"/>
      <c r="F66" s="511"/>
      <c r="G66" s="522"/>
      <c r="H66" s="512" t="s">
        <v>136</v>
      </c>
      <c r="I66" s="511"/>
      <c r="J66" s="511"/>
      <c r="K66" s="511"/>
      <c r="L66" s="511"/>
      <c r="M66" s="522"/>
      <c r="N66" s="526" t="s">
        <v>154</v>
      </c>
      <c r="O66" s="517"/>
      <c r="P66" s="527"/>
      <c r="R66" s="512" t="s">
        <v>135</v>
      </c>
      <c r="S66" s="511"/>
      <c r="T66" s="511"/>
      <c r="U66" s="511"/>
      <c r="V66" s="511"/>
      <c r="W66" s="522"/>
      <c r="X66" s="511" t="s">
        <v>137</v>
      </c>
      <c r="Y66" s="511"/>
      <c r="Z66" s="511"/>
      <c r="AA66" s="511"/>
      <c r="AB66" s="511"/>
      <c r="AC66" s="459"/>
      <c r="AE66" s="517" t="s">
        <v>154</v>
      </c>
      <c r="AF66" s="517"/>
      <c r="AG66" s="517"/>
      <c r="AI66" s="476" t="s">
        <v>140</v>
      </c>
      <c r="AJ66" s="481"/>
      <c r="AK66" s="481"/>
      <c r="AL66" s="481"/>
      <c r="AM66" s="481"/>
      <c r="AN66" s="477"/>
      <c r="AO66" s="517" t="s">
        <v>154</v>
      </c>
      <c r="AP66" s="517"/>
      <c r="AQ66" s="517"/>
    </row>
    <row r="67" spans="1:43" ht="15" customHeight="1">
      <c r="A67" s="493"/>
      <c r="B67" s="523" t="str">
        <f>B5</f>
        <v>jan-abr 2025</v>
      </c>
      <c r="C67" s="498"/>
      <c r="D67" s="499"/>
      <c r="E67" s="524" t="str">
        <f>E5</f>
        <v>jan-abr 2026</v>
      </c>
      <c r="F67" s="514"/>
      <c r="G67" s="525"/>
      <c r="H67" s="533" t="str">
        <f>B38</f>
        <v>jan-abr 2025</v>
      </c>
      <c r="I67" s="498"/>
      <c r="J67" s="499"/>
      <c r="K67" s="523" t="str">
        <f>E5</f>
        <v>jan-abr 2026</v>
      </c>
      <c r="L67" s="498"/>
      <c r="M67" s="499"/>
      <c r="N67" s="500" t="s">
        <v>138</v>
      </c>
      <c r="O67" s="498"/>
      <c r="P67" s="501"/>
      <c r="R67" s="521" t="str">
        <f>B5</f>
        <v>jan-abr 2025</v>
      </c>
      <c r="S67" s="498"/>
      <c r="T67" s="499"/>
      <c r="U67" s="538" t="str">
        <f>E5</f>
        <v>jan-abr 2026</v>
      </c>
      <c r="V67" s="514"/>
      <c r="W67" s="525"/>
      <c r="X67" s="498" t="str">
        <f>H67</f>
        <v>jan-abr 2025</v>
      </c>
      <c r="Y67" s="498"/>
      <c r="Z67" s="499"/>
      <c r="AA67" s="523" t="str">
        <f>E5</f>
        <v>jan-abr 2026</v>
      </c>
      <c r="AB67" s="498"/>
      <c r="AC67" s="501"/>
      <c r="AE67" s="497" t="s">
        <v>139</v>
      </c>
      <c r="AF67" s="498"/>
      <c r="AG67" s="501"/>
      <c r="AI67" s="528" t="str">
        <f>R67</f>
        <v>jan-abr 2025</v>
      </c>
      <c r="AJ67" s="529"/>
      <c r="AK67" s="529"/>
      <c r="AL67" s="539" t="str">
        <f>U67</f>
        <v>jan-abr 2026</v>
      </c>
      <c r="AM67" s="529"/>
      <c r="AN67" s="540"/>
      <c r="AO67" s="498" t="s">
        <v>140</v>
      </c>
      <c r="AP67" s="498"/>
      <c r="AQ67" s="501"/>
    </row>
    <row r="68" spans="1:43" ht="19.5" customHeight="1" thickBot="1">
      <c r="A68" s="494"/>
      <c r="B68" s="99" t="s">
        <v>29</v>
      </c>
      <c r="C68" s="135" t="s">
        <v>30</v>
      </c>
      <c r="D68" s="263" t="s">
        <v>12</v>
      </c>
      <c r="E68" s="159" t="s">
        <v>29</v>
      </c>
      <c r="F68" s="353" t="s">
        <v>30</v>
      </c>
      <c r="G68" s="134" t="s">
        <v>12</v>
      </c>
      <c r="H68" s="176" t="s">
        <v>29</v>
      </c>
      <c r="I68" s="135" t="s">
        <v>30</v>
      </c>
      <c r="J68" s="176" t="s">
        <v>12</v>
      </c>
      <c r="K68" s="99" t="s">
        <v>29</v>
      </c>
      <c r="L68" s="135" t="s">
        <v>30</v>
      </c>
      <c r="M68" s="133" t="s">
        <v>12</v>
      </c>
      <c r="N68" s="99" t="s">
        <v>29</v>
      </c>
      <c r="O68" s="135" t="s">
        <v>30</v>
      </c>
      <c r="P68" s="166" t="s">
        <v>12</v>
      </c>
      <c r="R68" s="25" t="s">
        <v>29</v>
      </c>
      <c r="S68" s="160" t="s">
        <v>30</v>
      </c>
      <c r="T68" s="134" t="s">
        <v>12</v>
      </c>
      <c r="U68" s="352" t="s">
        <v>29</v>
      </c>
      <c r="V68" s="353" t="s">
        <v>30</v>
      </c>
      <c r="W68" s="134" t="s">
        <v>12</v>
      </c>
      <c r="X68" s="176" t="s">
        <v>29</v>
      </c>
      <c r="Y68" s="135" t="s">
        <v>30</v>
      </c>
      <c r="Z68" s="176" t="s">
        <v>12</v>
      </c>
      <c r="AA68" s="99" t="s">
        <v>29</v>
      </c>
      <c r="AB68" s="135" t="s">
        <v>30</v>
      </c>
      <c r="AC68" s="166" t="s">
        <v>12</v>
      </c>
      <c r="AE68" s="25" t="s">
        <v>29</v>
      </c>
      <c r="AF68" s="135" t="s">
        <v>30</v>
      </c>
      <c r="AG68" s="166" t="s">
        <v>12</v>
      </c>
      <c r="AI68" s="407" t="s">
        <v>29</v>
      </c>
      <c r="AJ68" s="135" t="s">
        <v>30</v>
      </c>
      <c r="AK68" s="263" t="s">
        <v>12</v>
      </c>
      <c r="AL68" s="408" t="s">
        <v>29</v>
      </c>
      <c r="AM68" s="135" t="s">
        <v>30</v>
      </c>
      <c r="AN68" s="263" t="s">
        <v>12</v>
      </c>
      <c r="AO68" s="176" t="s">
        <v>29</v>
      </c>
      <c r="AP68" s="135" t="s">
        <v>30</v>
      </c>
      <c r="AQ68" s="166" t="s">
        <v>12</v>
      </c>
    </row>
    <row r="69" spans="1:43" ht="19.5" customHeight="1">
      <c r="A69" s="8" t="s">
        <v>184</v>
      </c>
      <c r="B69" s="39">
        <v>27144.309999999998</v>
      </c>
      <c r="C69" s="370">
        <v>50233.529999999984</v>
      </c>
      <c r="D69" s="375">
        <v>77377.839999999982</v>
      </c>
      <c r="E69" s="39">
        <v>24416.159999999993</v>
      </c>
      <c r="F69" s="379">
        <v>52851.209999999992</v>
      </c>
      <c r="G69" s="377">
        <v>77267.369999999981</v>
      </c>
      <c r="H69" s="345">
        <f t="shared" ref="H69:H96" si="85">B69/$B$97</f>
        <v>0.18557001763113801</v>
      </c>
      <c r="I69" s="323">
        <f t="shared" ref="I69:I96" si="86">C69/$C$97</f>
        <v>0.13126169739001461</v>
      </c>
      <c r="J69" s="398">
        <f t="shared" ref="J69:J96" si="87">D69/$D$97</f>
        <v>0.14627941679804549</v>
      </c>
      <c r="K69" s="323">
        <f t="shared" ref="K69:K96" si="88">E69/$E$97</f>
        <v>0.17027176076416478</v>
      </c>
      <c r="L69" s="323">
        <f t="shared" ref="L69:L96" si="89">F69/$F$97</f>
        <v>0.1299944072939237</v>
      </c>
      <c r="M69" s="399">
        <f t="shared" ref="M69:M96" si="90">G69/$G$97</f>
        <v>0.14049621745561724</v>
      </c>
      <c r="N69" s="392">
        <f t="shared" ref="N69:N97" si="91">(E69-B69)/B69</f>
        <v>-0.10050540978938147</v>
      </c>
      <c r="O69" s="393">
        <f t="shared" ref="O69:O97" si="92">(F69-C69)/C69</f>
        <v>5.2110214034331422E-2</v>
      </c>
      <c r="P69" s="382">
        <f t="shared" ref="P69:P97" si="93">(G69-D69)/D69</f>
        <v>-1.4276697307653095E-3</v>
      </c>
      <c r="R69" s="401">
        <v>7820.6839999999993</v>
      </c>
      <c r="S69" s="369">
        <v>15369.375000000007</v>
      </c>
      <c r="T69" s="374">
        <v>23190.059000000008</v>
      </c>
      <c r="U69" s="39">
        <v>7027.6780000000008</v>
      </c>
      <c r="V69" s="112">
        <v>16308.650000000003</v>
      </c>
      <c r="W69" s="380">
        <v>23336.328000000005</v>
      </c>
      <c r="X69" s="345">
        <f t="shared" ref="X69:X96" si="94">R69/$R$97</f>
        <v>0.19513252306691359</v>
      </c>
      <c r="Y69" s="323">
        <f t="shared" ref="Y69:Y96" si="95">S69/$S$97</f>
        <v>0.17789014312648407</v>
      </c>
      <c r="Z69" s="398">
        <f t="shared" ref="Z69:Z96" si="96">T69/$T$97</f>
        <v>0.18335401957795325</v>
      </c>
      <c r="AA69" s="323">
        <f t="shared" ref="AA69:AA96" si="97">U69/$U$97</f>
        <v>0.17776382290876624</v>
      </c>
      <c r="AB69" s="323">
        <f t="shared" ref="AB69:AB96" si="98">V69/$V$97</f>
        <v>0.18635429471252979</v>
      </c>
      <c r="AC69" s="399">
        <f t="shared" ref="AC69:AC96" si="99">W69/$W$97</f>
        <v>0.18368117979464907</v>
      </c>
      <c r="AE69" s="392">
        <f t="shared" ref="AE69:AE97" si="100">(U69-R69)/R69</f>
        <v>-0.10139854774850877</v>
      </c>
      <c r="AF69" s="393">
        <f t="shared" ref="AF69:AF97" si="101">(V69-S69)/S69</f>
        <v>6.111341547720682E-2</v>
      </c>
      <c r="AG69" s="382">
        <f t="shared" ref="AG69:AG97" si="102">(W69-T69)/T69</f>
        <v>6.3074009427917599E-3</v>
      </c>
      <c r="AI69" s="27">
        <f t="shared" ref="AI69:AI97" si="103">(R69/B69)*10</f>
        <v>2.8811504142120392</v>
      </c>
      <c r="AJ69" s="28">
        <f t="shared" ref="AJ69:AJ97" si="104">(S69/C69)*10</f>
        <v>3.0595849027532034</v>
      </c>
      <c r="AK69" s="406">
        <f t="shared" ref="AK69:AK97" si="105">(T69/D69)*10</f>
        <v>2.9969897066136779</v>
      </c>
      <c r="AL69" s="28">
        <f t="shared" ref="AL69:AL97" si="106">(U69/E69)*10</f>
        <v>2.8782896245765111</v>
      </c>
      <c r="AM69" s="28">
        <f t="shared" ref="AM69:AM97" si="107">(V69/F69)*10</f>
        <v>3.0857666267243467</v>
      </c>
      <c r="AN69" s="402">
        <f t="shared" ref="AN69:AN97" si="108">(W69/G69)*10</f>
        <v>3.0202047772559117</v>
      </c>
      <c r="AO69" s="383">
        <f t="shared" ref="AO69:AO82" si="109">(AL69-AI69)/AI69</f>
        <v>-9.9293310804481299E-4</v>
      </c>
      <c r="AP69" s="381">
        <f t="shared" ref="AP69:AP82" si="110">(AM69-AJ69)/AJ69</f>
        <v>8.5572797628800344E-3</v>
      </c>
      <c r="AQ69" s="382">
        <f t="shared" ref="AQ69:AQ82" si="111">(AN69-AK69)/AK69</f>
        <v>7.7461295883010277E-3</v>
      </c>
    </row>
    <row r="70" spans="1:43" ht="19.5" customHeight="1">
      <c r="A70" s="8" t="s">
        <v>186</v>
      </c>
      <c r="B70" s="19">
        <v>3492.31</v>
      </c>
      <c r="C70" s="371">
        <v>111677.35</v>
      </c>
      <c r="D70" s="375">
        <v>115169.66</v>
      </c>
      <c r="E70" s="19">
        <v>2887.5999999999995</v>
      </c>
      <c r="F70" s="369">
        <v>135143.01</v>
      </c>
      <c r="G70" s="377">
        <v>138030.61000000002</v>
      </c>
      <c r="H70" s="345">
        <f t="shared" si="85"/>
        <v>2.3874912579225614E-2</v>
      </c>
      <c r="I70" s="323">
        <f t="shared" si="86"/>
        <v>0.29181621361307386</v>
      </c>
      <c r="J70" s="399">
        <f t="shared" si="87"/>
        <v>0.21772319694668646</v>
      </c>
      <c r="K70" s="323">
        <f t="shared" si="88"/>
        <v>2.0137349050080043E-2</v>
      </c>
      <c r="L70" s="323">
        <f t="shared" si="89"/>
        <v>0.33240176497126189</v>
      </c>
      <c r="M70" s="399">
        <f t="shared" si="90"/>
        <v>0.25098277058079627</v>
      </c>
      <c r="N70" s="394">
        <f t="shared" ref="N70:N76" si="112">(E70-B70)/B70</f>
        <v>-0.1731547313955521</v>
      </c>
      <c r="O70" s="395">
        <f t="shared" ref="O70:O76" si="113">(F70-C70)/C70</f>
        <v>0.2101201362675601</v>
      </c>
      <c r="P70" s="386">
        <f t="shared" ref="P70:P76" si="114">(G70-D70)/D70</f>
        <v>0.19849802456653959</v>
      </c>
      <c r="R70" s="401">
        <v>691.76099999999997</v>
      </c>
      <c r="S70" s="369">
        <v>13262.589999999998</v>
      </c>
      <c r="T70" s="374">
        <v>13954.350999999999</v>
      </c>
      <c r="U70" s="19">
        <v>710.00699999999995</v>
      </c>
      <c r="V70" s="119">
        <v>15859.058000000003</v>
      </c>
      <c r="W70" s="375">
        <v>16569.065000000002</v>
      </c>
      <c r="X70" s="345">
        <f t="shared" si="94"/>
        <v>1.7260008113010473E-2</v>
      </c>
      <c r="Y70" s="323">
        <f t="shared" si="95"/>
        <v>0.15350552858056199</v>
      </c>
      <c r="Z70" s="399">
        <f t="shared" si="96"/>
        <v>0.1103311701989042</v>
      </c>
      <c r="AA70" s="323">
        <f t="shared" si="97"/>
        <v>1.795949652388518E-2</v>
      </c>
      <c r="AB70" s="323">
        <f t="shared" si="98"/>
        <v>0.18121693508629488</v>
      </c>
      <c r="AC70" s="399">
        <f t="shared" si="99"/>
        <v>0.13041577952170652</v>
      </c>
      <c r="AE70" s="394">
        <f t="shared" si="100"/>
        <v>2.6376161709029539E-2</v>
      </c>
      <c r="AF70" s="395">
        <f t="shared" si="101"/>
        <v>0.19577382698251283</v>
      </c>
      <c r="AG70" s="386">
        <f t="shared" si="102"/>
        <v>0.1873762527544279</v>
      </c>
      <c r="AI70" s="27">
        <f t="shared" si="103"/>
        <v>1.9808121272166559</v>
      </c>
      <c r="AJ70" s="28">
        <f t="shared" si="104"/>
        <v>1.1875810090407766</v>
      </c>
      <c r="AK70" s="402">
        <f t="shared" si="105"/>
        <v>1.2116342967409992</v>
      </c>
      <c r="AL70" s="28">
        <f t="shared" si="106"/>
        <v>2.4588135475827682</v>
      </c>
      <c r="AM70" s="28">
        <f t="shared" si="107"/>
        <v>1.1735019073498512</v>
      </c>
      <c r="AN70" s="402">
        <f t="shared" si="108"/>
        <v>1.2003906235001063</v>
      </c>
      <c r="AO70" s="384">
        <f t="shared" si="109"/>
        <v>0.24131587938012949</v>
      </c>
      <c r="AP70" s="385">
        <f t="shared" si="110"/>
        <v>-1.1855276889529642E-2</v>
      </c>
      <c r="AQ70" s="386">
        <f t="shared" si="111"/>
        <v>-9.27975815073547E-3</v>
      </c>
    </row>
    <row r="71" spans="1:43" ht="19.5" customHeight="1">
      <c r="A71" s="8" t="s">
        <v>183</v>
      </c>
      <c r="B71" s="19">
        <v>29255.239999999998</v>
      </c>
      <c r="C71" s="371">
        <v>37623.060000000005</v>
      </c>
      <c r="D71" s="375">
        <v>66878.3</v>
      </c>
      <c r="E71" s="19">
        <v>30637.1</v>
      </c>
      <c r="F71" s="369">
        <v>27937.469999999998</v>
      </c>
      <c r="G71" s="377">
        <v>58574.569999999992</v>
      </c>
      <c r="H71" s="345">
        <f t="shared" si="85"/>
        <v>0.20000123055635505</v>
      </c>
      <c r="I71" s="323">
        <f t="shared" si="86"/>
        <v>9.8310166866759419E-2</v>
      </c>
      <c r="J71" s="399">
        <f t="shared" si="87"/>
        <v>0.12643049638558959</v>
      </c>
      <c r="K71" s="323">
        <f t="shared" si="88"/>
        <v>0.21365493024733598</v>
      </c>
      <c r="L71" s="323">
        <f t="shared" si="89"/>
        <v>6.8715831746175252E-2</v>
      </c>
      <c r="M71" s="399">
        <f t="shared" si="90"/>
        <v>0.10650686731137962</v>
      </c>
      <c r="N71" s="394">
        <f t="shared" si="112"/>
        <v>4.7234615063831323E-2</v>
      </c>
      <c r="O71" s="395">
        <f t="shared" si="113"/>
        <v>-0.25743759279548251</v>
      </c>
      <c r="P71" s="386">
        <f t="shared" si="114"/>
        <v>-0.12416179837107119</v>
      </c>
      <c r="R71" s="401">
        <v>8745.3089999999975</v>
      </c>
      <c r="S71" s="369">
        <v>11579.103999999998</v>
      </c>
      <c r="T71" s="374">
        <v>20324.412999999993</v>
      </c>
      <c r="U71" s="19">
        <v>8602.5030000000006</v>
      </c>
      <c r="V71" s="119">
        <v>7916.9499999999989</v>
      </c>
      <c r="W71" s="375">
        <v>16519.453000000001</v>
      </c>
      <c r="X71" s="345">
        <f t="shared" si="94"/>
        <v>0.21820268024763392</v>
      </c>
      <c r="Y71" s="323">
        <f t="shared" si="95"/>
        <v>0.13402031428320557</v>
      </c>
      <c r="Z71" s="399">
        <f t="shared" si="96"/>
        <v>0.16069656481306946</v>
      </c>
      <c r="AA71" s="323">
        <f t="shared" si="97"/>
        <v>0.2175987317381545</v>
      </c>
      <c r="AB71" s="323">
        <f t="shared" si="98"/>
        <v>9.0464730895835163E-2</v>
      </c>
      <c r="AC71" s="399">
        <f t="shared" si="99"/>
        <v>0.13002528146682951</v>
      </c>
      <c r="AE71" s="394">
        <f t="shared" si="100"/>
        <v>-1.6329440160433084E-2</v>
      </c>
      <c r="AF71" s="395">
        <f t="shared" si="101"/>
        <v>-0.31627265805713461</v>
      </c>
      <c r="AG71" s="386">
        <f t="shared" si="102"/>
        <v>-0.18721131085065007</v>
      </c>
      <c r="AI71" s="27">
        <f t="shared" si="103"/>
        <v>2.9893137092705437</v>
      </c>
      <c r="AJ71" s="28">
        <f t="shared" si="104"/>
        <v>3.0776614129738507</v>
      </c>
      <c r="AK71" s="402">
        <f t="shared" si="105"/>
        <v>3.0390145981581456</v>
      </c>
      <c r="AL71" s="28">
        <f t="shared" si="106"/>
        <v>2.8078711757966652</v>
      </c>
      <c r="AM71" s="28">
        <f t="shared" si="107"/>
        <v>2.8338106492821291</v>
      </c>
      <c r="AN71" s="402">
        <f t="shared" si="108"/>
        <v>2.8202431533001442</v>
      </c>
      <c r="AO71" s="384">
        <f t="shared" si="109"/>
        <v>-6.0697053277206675E-2</v>
      </c>
      <c r="AP71" s="385">
        <f t="shared" si="110"/>
        <v>-7.9232485634635155E-2</v>
      </c>
      <c r="AQ71" s="386">
        <f t="shared" si="111"/>
        <v>-7.1987625525258128E-2</v>
      </c>
    </row>
    <row r="72" spans="1:43" ht="19.5" customHeight="1">
      <c r="A72" s="8" t="s">
        <v>185</v>
      </c>
      <c r="B72" s="19">
        <v>12980.070000000002</v>
      </c>
      <c r="C72" s="371">
        <v>35601.569999999992</v>
      </c>
      <c r="D72" s="375">
        <v>48581.639999999992</v>
      </c>
      <c r="E72" s="19">
        <v>15502.660000000002</v>
      </c>
      <c r="F72" s="369">
        <v>37846.78</v>
      </c>
      <c r="G72" s="377">
        <v>53349.440000000002</v>
      </c>
      <c r="H72" s="345">
        <f t="shared" si="85"/>
        <v>8.8737264596278412E-2</v>
      </c>
      <c r="I72" s="323">
        <f t="shared" si="86"/>
        <v>9.302795379797961E-2</v>
      </c>
      <c r="J72" s="399">
        <f t="shared" si="87"/>
        <v>9.1841462184684919E-2</v>
      </c>
      <c r="K72" s="323">
        <f t="shared" si="88"/>
        <v>0.10811139895578126</v>
      </c>
      <c r="L72" s="323">
        <f t="shared" si="89"/>
        <v>9.3089065209358987E-2</v>
      </c>
      <c r="M72" s="399">
        <f t="shared" si="90"/>
        <v>9.7005948609036469E-2</v>
      </c>
      <c r="N72" s="394">
        <f t="shared" si="112"/>
        <v>0.19434332788652139</v>
      </c>
      <c r="O72" s="395">
        <f t="shared" si="113"/>
        <v>6.3064915395585272E-2</v>
      </c>
      <c r="P72" s="386">
        <f t="shared" si="114"/>
        <v>9.813995575283195E-2</v>
      </c>
      <c r="R72" s="401">
        <v>4022.9590000000003</v>
      </c>
      <c r="S72" s="369">
        <v>9919.6600000000017</v>
      </c>
      <c r="T72" s="374">
        <v>13942.619000000002</v>
      </c>
      <c r="U72" s="19">
        <v>4633.8820000000005</v>
      </c>
      <c r="V72" s="119">
        <v>10419.087</v>
      </c>
      <c r="W72" s="375">
        <v>15052.969000000001</v>
      </c>
      <c r="X72" s="345">
        <f t="shared" si="94"/>
        <v>0.10037614866739887</v>
      </c>
      <c r="Y72" s="323">
        <f t="shared" si="95"/>
        <v>0.11481336991036124</v>
      </c>
      <c r="Z72" s="399">
        <f t="shared" si="96"/>
        <v>0.11023841022111856</v>
      </c>
      <c r="AA72" s="323">
        <f t="shared" si="97"/>
        <v>0.1172131932094953</v>
      </c>
      <c r="AB72" s="323">
        <f t="shared" si="98"/>
        <v>0.11905593715197073</v>
      </c>
      <c r="AC72" s="399">
        <f t="shared" si="99"/>
        <v>0.11848252669967094</v>
      </c>
      <c r="AE72" s="394">
        <f t="shared" ref="AE72:AE73" si="115">(U72-R72)/R72</f>
        <v>0.15185911663529261</v>
      </c>
      <c r="AF72" s="395">
        <f t="shared" ref="AF72:AF73" si="116">(V72-S72)/S72</f>
        <v>5.0347189318988531E-2</v>
      </c>
      <c r="AG72" s="386">
        <f t="shared" ref="AG72:AG73" si="117">(W72-T72)/T72</f>
        <v>7.9637118392175701E-2</v>
      </c>
      <c r="AI72" s="27">
        <f t="shared" ref="AI72:AI73" si="118">(R72/B72)*10</f>
        <v>3.0993353656798464</v>
      </c>
      <c r="AJ72" s="28">
        <f t="shared" ref="AJ72:AJ73" si="119">(S72/C72)*10</f>
        <v>2.7862984694214337</v>
      </c>
      <c r="AK72" s="402">
        <f t="shared" ref="AK72:AK73" si="120">(T72/D72)*10</f>
        <v>2.8699358440760756</v>
      </c>
      <c r="AL72" s="28">
        <f t="shared" ref="AL72:AL73" si="121">(U72/E72)*10</f>
        <v>2.9890883241972666</v>
      </c>
      <c r="AM72" s="28">
        <f t="shared" ref="AM72:AM73" si="122">(V72/F72)*10</f>
        <v>2.7529652456563012</v>
      </c>
      <c r="AN72" s="402">
        <f t="shared" ref="AN72:AN73" si="123">(W72/G72)*10</f>
        <v>2.8215795704697184</v>
      </c>
      <c r="AO72" s="384">
        <f t="shared" ref="AO72:AO73" si="124">(AL72-AI72)/AI72</f>
        <v>-3.5571188166143117E-2</v>
      </c>
      <c r="AP72" s="385">
        <f t="shared" ref="AP72:AP73" si="125">(AM72-AJ72)/AJ72</f>
        <v>-1.1963263853801715E-2</v>
      </c>
      <c r="AQ72" s="386">
        <f t="shared" ref="AQ72:AQ73" si="126">(AN72-AK72)/AK72</f>
        <v>-1.6849252468890859E-2</v>
      </c>
    </row>
    <row r="73" spans="1:43" ht="19.5" customHeight="1">
      <c r="A73" s="8" t="s">
        <v>189</v>
      </c>
      <c r="B73" s="19">
        <v>12515.749999999998</v>
      </c>
      <c r="C73" s="371">
        <v>22031.35</v>
      </c>
      <c r="D73" s="375">
        <v>34547.1</v>
      </c>
      <c r="E73" s="19">
        <v>11844.010000000002</v>
      </c>
      <c r="F73" s="369">
        <v>23167.439999999999</v>
      </c>
      <c r="G73" s="377">
        <v>35011.449999999997</v>
      </c>
      <c r="H73" s="345">
        <f t="shared" si="85"/>
        <v>8.5562976114217495E-2</v>
      </c>
      <c r="I73" s="323">
        <f t="shared" si="86"/>
        <v>5.7568568181322298E-2</v>
      </c>
      <c r="J73" s="399">
        <f t="shared" si="87"/>
        <v>6.5309779131386442E-2</v>
      </c>
      <c r="K73" s="323">
        <f t="shared" si="88"/>
        <v>8.2596953706413151E-2</v>
      </c>
      <c r="L73" s="323">
        <f t="shared" si="89"/>
        <v>5.6983324153175301E-2</v>
      </c>
      <c r="M73" s="399">
        <f t="shared" si="90"/>
        <v>6.3661753889597522E-2</v>
      </c>
      <c r="N73" s="394">
        <f t="shared" si="112"/>
        <v>-5.3671573816990288E-2</v>
      </c>
      <c r="O73" s="395">
        <f t="shared" si="113"/>
        <v>5.1566971610909007E-2</v>
      </c>
      <c r="P73" s="386">
        <f t="shared" si="114"/>
        <v>1.3441070306914287E-2</v>
      </c>
      <c r="R73" s="401">
        <v>4492.326</v>
      </c>
      <c r="S73" s="369">
        <v>7591.2309999999998</v>
      </c>
      <c r="T73" s="374">
        <v>12083.557000000001</v>
      </c>
      <c r="U73" s="19">
        <v>4103.625</v>
      </c>
      <c r="V73" s="119">
        <v>7926.8490000000002</v>
      </c>
      <c r="W73" s="375">
        <v>12030.474</v>
      </c>
      <c r="X73" s="345">
        <f t="shared" si="94"/>
        <v>0.11208724285741448</v>
      </c>
      <c r="Y73" s="323">
        <f t="shared" si="95"/>
        <v>8.7863375647754191E-2</v>
      </c>
      <c r="Z73" s="399">
        <f t="shared" si="96"/>
        <v>9.5539590768152563E-2</v>
      </c>
      <c r="AA73" s="323">
        <f t="shared" si="97"/>
        <v>0.1038004398869706</v>
      </c>
      <c r="AB73" s="323">
        <f t="shared" si="98"/>
        <v>9.0577843947090758E-2</v>
      </c>
      <c r="AC73" s="399">
        <f t="shared" si="99"/>
        <v>9.4692346534075558E-2</v>
      </c>
      <c r="AE73" s="394">
        <f t="shared" si="115"/>
        <v>-8.6525554912978267E-2</v>
      </c>
      <c r="AF73" s="395">
        <f t="shared" si="116"/>
        <v>4.4211274824860473E-2</v>
      </c>
      <c r="AG73" s="386">
        <f t="shared" si="117"/>
        <v>-4.3929945462251336E-3</v>
      </c>
      <c r="AI73" s="27">
        <f t="shared" si="118"/>
        <v>3.5893382338253805</v>
      </c>
      <c r="AJ73" s="28">
        <f t="shared" si="119"/>
        <v>3.4456494949242784</v>
      </c>
      <c r="AK73" s="402">
        <f t="shared" si="120"/>
        <v>3.4977051619383399</v>
      </c>
      <c r="AL73" s="28">
        <f t="shared" si="121"/>
        <v>3.4647260513964433</v>
      </c>
      <c r="AM73" s="28">
        <f t="shared" si="122"/>
        <v>3.4215472231718307</v>
      </c>
      <c r="AN73" s="402">
        <f t="shared" si="123"/>
        <v>3.4361541724207365</v>
      </c>
      <c r="AO73" s="384">
        <f t="shared" si="124"/>
        <v>-3.471731397576603E-2</v>
      </c>
      <c r="AP73" s="385">
        <f t="shared" si="125"/>
        <v>-6.9949865150104006E-3</v>
      </c>
      <c r="AQ73" s="386">
        <f t="shared" si="126"/>
        <v>-1.7597535146013678E-2</v>
      </c>
    </row>
    <row r="74" spans="1:43" ht="19.5" customHeight="1">
      <c r="A74" s="8" t="s">
        <v>192</v>
      </c>
      <c r="B74" s="19">
        <v>4799.6100000000006</v>
      </c>
      <c r="C74" s="371">
        <v>19965.259999999995</v>
      </c>
      <c r="D74" s="375">
        <v>24764.869999999995</v>
      </c>
      <c r="E74" s="19">
        <v>4663.9900000000016</v>
      </c>
      <c r="F74" s="369">
        <v>19796.509999999998</v>
      </c>
      <c r="G74" s="377">
        <v>24460.5</v>
      </c>
      <c r="H74" s="345">
        <f t="shared" si="85"/>
        <v>3.2812169928894359E-2</v>
      </c>
      <c r="I74" s="323">
        <f t="shared" si="86"/>
        <v>5.216981399541229E-2</v>
      </c>
      <c r="J74" s="399">
        <f t="shared" si="87"/>
        <v>4.6816901850444688E-2</v>
      </c>
      <c r="K74" s="323">
        <f t="shared" si="88"/>
        <v>3.2525417161685437E-2</v>
      </c>
      <c r="L74" s="323">
        <f t="shared" si="89"/>
        <v>4.8692084513074226E-2</v>
      </c>
      <c r="M74" s="399">
        <f t="shared" si="90"/>
        <v>4.4476830608743717E-2</v>
      </c>
      <c r="N74" s="394">
        <f t="shared" si="112"/>
        <v>-2.825646250424492E-2</v>
      </c>
      <c r="O74" s="395">
        <f t="shared" si="113"/>
        <v>-8.4521814391596405E-3</v>
      </c>
      <c r="P74" s="386">
        <f t="shared" si="114"/>
        <v>-1.2290393609980403E-2</v>
      </c>
      <c r="R74" s="401">
        <v>1522.7530000000002</v>
      </c>
      <c r="S74" s="369">
        <v>7359.485999999999</v>
      </c>
      <c r="T74" s="374">
        <v>8882.2389999999996</v>
      </c>
      <c r="U74" s="19">
        <v>1515.1720000000003</v>
      </c>
      <c r="V74" s="119">
        <v>6363.2160000000003</v>
      </c>
      <c r="W74" s="375">
        <v>7878.3880000000008</v>
      </c>
      <c r="X74" s="345">
        <f t="shared" si="94"/>
        <v>3.7993944634217659E-2</v>
      </c>
      <c r="Y74" s="323">
        <f t="shared" si="95"/>
        <v>8.5181083673041669E-2</v>
      </c>
      <c r="Z74" s="399">
        <f t="shared" si="96"/>
        <v>7.0228119018673443E-2</v>
      </c>
      <c r="AA74" s="323">
        <f t="shared" si="97"/>
        <v>3.8325997162123988E-2</v>
      </c>
      <c r="AB74" s="323">
        <f t="shared" si="98"/>
        <v>7.2710655375122085E-2</v>
      </c>
      <c r="AC74" s="399">
        <f t="shared" si="99"/>
        <v>6.2011110004967597E-2</v>
      </c>
      <c r="AE74" s="394">
        <f t="shared" si="100"/>
        <v>-4.9784830501072089E-3</v>
      </c>
      <c r="AF74" s="395">
        <f t="shared" si="101"/>
        <v>-0.13537222572337235</v>
      </c>
      <c r="AG74" s="386">
        <f t="shared" si="102"/>
        <v>-0.11301778751956559</v>
      </c>
      <c r="AI74" s="27">
        <f t="shared" si="103"/>
        <v>3.1726598619471162</v>
      </c>
      <c r="AJ74" s="28">
        <f t="shared" si="104"/>
        <v>3.6861458353159442</v>
      </c>
      <c r="AK74" s="402">
        <f t="shared" si="105"/>
        <v>3.5866285589223774</v>
      </c>
      <c r="AL74" s="28">
        <f t="shared" si="106"/>
        <v>3.2486604816905689</v>
      </c>
      <c r="AM74" s="28">
        <f t="shared" si="107"/>
        <v>3.2143120176233086</v>
      </c>
      <c r="AN74" s="402">
        <f t="shared" si="108"/>
        <v>3.2208613887696491</v>
      </c>
      <c r="AO74" s="384">
        <f t="shared" si="109"/>
        <v>2.3954859030116682E-2</v>
      </c>
      <c r="AP74" s="385">
        <f t="shared" si="110"/>
        <v>-0.12800193990485298</v>
      </c>
      <c r="AQ74" s="386">
        <f t="shared" si="111"/>
        <v>-0.10198077780951621</v>
      </c>
    </row>
    <row r="75" spans="1:43" ht="19.5" customHeight="1">
      <c r="A75" s="8" t="s">
        <v>193</v>
      </c>
      <c r="B75" s="19">
        <v>27720.839999999997</v>
      </c>
      <c r="C75" s="371">
        <v>8281.8299999999981</v>
      </c>
      <c r="D75" s="375">
        <v>36002.67</v>
      </c>
      <c r="E75" s="19">
        <v>23385.940000000002</v>
      </c>
      <c r="F75" s="369">
        <v>12231.959999999997</v>
      </c>
      <c r="G75" s="377">
        <v>35617.9</v>
      </c>
      <c r="H75" s="345">
        <f t="shared" si="85"/>
        <v>0.18951142127208079</v>
      </c>
      <c r="I75" s="323">
        <f t="shared" si="86"/>
        <v>2.1640666369565204E-2</v>
      </c>
      <c r="J75" s="399">
        <f t="shared" si="87"/>
        <v>6.8061470451649855E-2</v>
      </c>
      <c r="K75" s="323">
        <f t="shared" si="88"/>
        <v>0.16308728239514786</v>
      </c>
      <c r="L75" s="323">
        <f t="shared" si="89"/>
        <v>3.008609245167675E-2</v>
      </c>
      <c r="M75" s="399">
        <f t="shared" si="90"/>
        <v>6.4764469448260378E-2</v>
      </c>
      <c r="N75" s="394">
        <f t="shared" si="112"/>
        <v>-0.15637693518666804</v>
      </c>
      <c r="O75" s="395">
        <f t="shared" si="113"/>
        <v>0.47696342475032694</v>
      </c>
      <c r="P75" s="386">
        <f t="shared" si="114"/>
        <v>-1.0687262916889132E-2</v>
      </c>
      <c r="R75" s="401">
        <v>5342.7929999999997</v>
      </c>
      <c r="S75" s="369">
        <v>1985.9080000000001</v>
      </c>
      <c r="T75" s="374">
        <v>7328.701</v>
      </c>
      <c r="U75" s="19">
        <v>4765.1729999999998</v>
      </c>
      <c r="V75" s="119">
        <v>2846.0460000000007</v>
      </c>
      <c r="W75" s="375">
        <v>7611.219000000001</v>
      </c>
      <c r="X75" s="345">
        <f t="shared" si="94"/>
        <v>0.13330709670845214</v>
      </c>
      <c r="Y75" s="323">
        <f t="shared" si="95"/>
        <v>2.2985544848507476E-2</v>
      </c>
      <c r="Z75" s="399">
        <f t="shared" si="96"/>
        <v>5.7944949024707745E-2</v>
      </c>
      <c r="AA75" s="323">
        <f t="shared" si="97"/>
        <v>0.12053417491547481</v>
      </c>
      <c r="AB75" s="323">
        <f t="shared" si="98"/>
        <v>3.2520956366677595E-2</v>
      </c>
      <c r="AC75" s="399">
        <f t="shared" si="99"/>
        <v>5.9908212020136541E-2</v>
      </c>
      <c r="AE75" s="394">
        <f t="shared" si="100"/>
        <v>-0.10811199310922208</v>
      </c>
      <c r="AF75" s="395">
        <f t="shared" si="101"/>
        <v>0.433120768937937</v>
      </c>
      <c r="AG75" s="386">
        <f t="shared" si="102"/>
        <v>3.8549532857187235E-2</v>
      </c>
      <c r="AI75" s="27">
        <f t="shared" si="103"/>
        <v>1.9273560974342772</v>
      </c>
      <c r="AJ75" s="28">
        <f t="shared" si="104"/>
        <v>2.3979096407436531</v>
      </c>
      <c r="AK75" s="402">
        <f t="shared" si="105"/>
        <v>2.0355993041627189</v>
      </c>
      <c r="AL75" s="28">
        <f t="shared" si="106"/>
        <v>2.0376230333268621</v>
      </c>
      <c r="AM75" s="28">
        <f t="shared" si="107"/>
        <v>2.3267293222018397</v>
      </c>
      <c r="AN75" s="402">
        <f t="shared" si="108"/>
        <v>2.1369084084126242</v>
      </c>
      <c r="AO75" s="384">
        <f t="shared" si="109"/>
        <v>5.7211501309682118E-2</v>
      </c>
      <c r="AP75" s="385">
        <f t="shared" si="110"/>
        <v>-2.9684320598393588E-2</v>
      </c>
      <c r="AQ75" s="386">
        <f t="shared" si="111"/>
        <v>4.9768686815097739E-2</v>
      </c>
    </row>
    <row r="76" spans="1:43" ht="19.5" customHeight="1">
      <c r="A76" s="8" t="s">
        <v>197</v>
      </c>
      <c r="B76" s="19">
        <v>2976.3800000000006</v>
      </c>
      <c r="C76" s="371">
        <v>8501.2900000000009</v>
      </c>
      <c r="D76" s="375">
        <v>11477.670000000002</v>
      </c>
      <c r="E76" s="19">
        <v>3770.5599999999995</v>
      </c>
      <c r="F76" s="369">
        <v>8395.2300000000014</v>
      </c>
      <c r="G76" s="377">
        <v>12165.79</v>
      </c>
      <c r="H76" s="345">
        <f t="shared" si="85"/>
        <v>2.0347796244478737E-2</v>
      </c>
      <c r="I76" s="323">
        <f t="shared" si="86"/>
        <v>2.2214121830672815E-2</v>
      </c>
      <c r="J76" s="399">
        <f t="shared" si="87"/>
        <v>2.1698032328124221E-2</v>
      </c>
      <c r="K76" s="323">
        <f t="shared" si="88"/>
        <v>2.629487561790754E-2</v>
      </c>
      <c r="L76" s="323">
        <f t="shared" si="89"/>
        <v>2.0649157284122113E-2</v>
      </c>
      <c r="M76" s="399">
        <f t="shared" si="90"/>
        <v>2.2121206886676407E-2</v>
      </c>
      <c r="N76" s="394">
        <f t="shared" si="112"/>
        <v>0.26682748842553666</v>
      </c>
      <c r="O76" s="395">
        <f t="shared" si="113"/>
        <v>-1.2475753679735602E-2</v>
      </c>
      <c r="P76" s="386">
        <f t="shared" si="114"/>
        <v>5.9952934698418656E-2</v>
      </c>
      <c r="R76" s="401">
        <v>1306.6210000000003</v>
      </c>
      <c r="S76" s="369">
        <v>2357.4759999999997</v>
      </c>
      <c r="T76" s="374">
        <v>3664.0969999999998</v>
      </c>
      <c r="U76" s="19">
        <v>1542.63</v>
      </c>
      <c r="V76" s="119">
        <v>2347.5839999999998</v>
      </c>
      <c r="W76" s="375">
        <v>3890.2139999999999</v>
      </c>
      <c r="X76" s="345">
        <f t="shared" si="94"/>
        <v>3.2601272781538515E-2</v>
      </c>
      <c r="Y76" s="323">
        <f t="shared" si="95"/>
        <v>2.7286193684339856E-2</v>
      </c>
      <c r="Z76" s="399">
        <f t="shared" si="96"/>
        <v>2.897047019472954E-2</v>
      </c>
      <c r="AA76" s="323">
        <f t="shared" si="97"/>
        <v>3.9020542223725967E-2</v>
      </c>
      <c r="AB76" s="323">
        <f t="shared" si="98"/>
        <v>2.6825173181006363E-2</v>
      </c>
      <c r="AC76" s="399">
        <f t="shared" si="99"/>
        <v>3.0620031445121133E-2</v>
      </c>
      <c r="AE76" s="394">
        <f t="shared" si="100"/>
        <v>0.18062544532806354</v>
      </c>
      <c r="AF76" s="395">
        <f t="shared" si="101"/>
        <v>-4.1960130240985809E-3</v>
      </c>
      <c r="AG76" s="386">
        <f t="shared" si="102"/>
        <v>6.1711521283415859E-2</v>
      </c>
      <c r="AI76" s="27">
        <f t="shared" si="103"/>
        <v>4.3899670069010011</v>
      </c>
      <c r="AJ76" s="28">
        <f t="shared" si="104"/>
        <v>2.7730803207513204</v>
      </c>
      <c r="AK76" s="402">
        <f t="shared" si="105"/>
        <v>3.1923700542008953</v>
      </c>
      <c r="AL76" s="28">
        <f t="shared" si="106"/>
        <v>4.0912490452346608</v>
      </c>
      <c r="AM76" s="28">
        <f t="shared" si="107"/>
        <v>2.7963307735464058</v>
      </c>
      <c r="AN76" s="402">
        <f t="shared" si="108"/>
        <v>3.1976665715913226</v>
      </c>
      <c r="AO76" s="384">
        <f t="shared" si="109"/>
        <v>-6.8045605171236465E-2</v>
      </c>
      <c r="AP76" s="385">
        <f t="shared" si="110"/>
        <v>8.3843416366627607E-3</v>
      </c>
      <c r="AQ76" s="386">
        <f t="shared" si="111"/>
        <v>1.6591176149699746E-3</v>
      </c>
    </row>
    <row r="77" spans="1:43" ht="19.5" customHeight="1">
      <c r="A77" s="8" t="s">
        <v>199</v>
      </c>
      <c r="B77" s="19">
        <v>3708.4199999999992</v>
      </c>
      <c r="C77" s="371">
        <v>2147.2800000000002</v>
      </c>
      <c r="D77" s="375">
        <v>5855.6999999999989</v>
      </c>
      <c r="E77" s="19">
        <v>4626.2300000000005</v>
      </c>
      <c r="F77" s="369">
        <v>2478.2800000000002</v>
      </c>
      <c r="G77" s="377">
        <v>7104.51</v>
      </c>
      <c r="H77" s="345">
        <f t="shared" si="85"/>
        <v>2.535233221193188E-2</v>
      </c>
      <c r="I77" s="323">
        <f t="shared" si="86"/>
        <v>5.6109060536185824E-3</v>
      </c>
      <c r="J77" s="399">
        <f t="shared" si="87"/>
        <v>1.1069944327010356E-2</v>
      </c>
      <c r="K77" s="323">
        <f t="shared" si="88"/>
        <v>3.2262089034475624E-2</v>
      </c>
      <c r="L77" s="323">
        <f t="shared" si="89"/>
        <v>6.0956511631121649E-3</v>
      </c>
      <c r="M77" s="399">
        <f t="shared" si="90"/>
        <v>1.2918218672068268E-2</v>
      </c>
      <c r="N77" s="394">
        <f t="shared" si="91"/>
        <v>0.24749354172396912</v>
      </c>
      <c r="O77" s="395">
        <f t="shared" si="92"/>
        <v>0.15414850415409259</v>
      </c>
      <c r="P77" s="386">
        <f t="shared" si="93"/>
        <v>0.21326399918028613</v>
      </c>
      <c r="R77" s="401">
        <v>1110.6110000000001</v>
      </c>
      <c r="S77" s="369">
        <v>817.26699999999983</v>
      </c>
      <c r="T77" s="374">
        <v>1927.8779999999999</v>
      </c>
      <c r="U77" s="19">
        <v>1405.5720000000001</v>
      </c>
      <c r="V77" s="119">
        <v>772.36599999999999</v>
      </c>
      <c r="W77" s="375">
        <v>2177.9380000000001</v>
      </c>
      <c r="X77" s="345">
        <f t="shared" si="94"/>
        <v>2.7710661442895277E-2</v>
      </c>
      <c r="Y77" s="323">
        <f t="shared" si="95"/>
        <v>9.4593139670645122E-3</v>
      </c>
      <c r="Z77" s="399">
        <f t="shared" si="96"/>
        <v>1.5242918552122063E-2</v>
      </c>
      <c r="AA77" s="323">
        <f t="shared" si="97"/>
        <v>3.555368531306078E-2</v>
      </c>
      <c r="AB77" s="323">
        <f t="shared" si="98"/>
        <v>8.8256061163822733E-3</v>
      </c>
      <c r="AC77" s="399">
        <f t="shared" si="99"/>
        <v>1.7142637923138478E-2</v>
      </c>
      <c r="AE77" s="394">
        <f t="shared" si="100"/>
        <v>0.26558443955624428</v>
      </c>
      <c r="AF77" s="395">
        <f t="shared" si="101"/>
        <v>-5.4940429504678215E-2</v>
      </c>
      <c r="AG77" s="386">
        <f t="shared" si="102"/>
        <v>0.12970737774900704</v>
      </c>
      <c r="AI77" s="27">
        <f t="shared" si="103"/>
        <v>2.9948360757411523</v>
      </c>
      <c r="AJ77" s="28">
        <f t="shared" si="104"/>
        <v>3.8060569650907183</v>
      </c>
      <c r="AK77" s="402">
        <f t="shared" si="105"/>
        <v>3.2923100568676675</v>
      </c>
      <c r="AL77" s="28">
        <f t="shared" si="106"/>
        <v>3.0382665799149633</v>
      </c>
      <c r="AM77" s="28">
        <f t="shared" si="107"/>
        <v>3.1165405038978644</v>
      </c>
      <c r="AN77" s="402">
        <f t="shared" si="108"/>
        <v>3.0655710246026819</v>
      </c>
      <c r="AO77" s="384">
        <f t="shared" si="109"/>
        <v>1.4501796784674755E-2</v>
      </c>
      <c r="AP77" s="385">
        <f t="shared" si="110"/>
        <v>-0.18116293779024381</v>
      </c>
      <c r="AQ77" s="386">
        <f t="shared" si="111"/>
        <v>-6.8869282767585707E-2</v>
      </c>
    </row>
    <row r="78" spans="1:43" ht="19.5" customHeight="1">
      <c r="A78" s="8" t="s">
        <v>203</v>
      </c>
      <c r="B78" s="19">
        <v>2876.3300000000004</v>
      </c>
      <c r="C78" s="371">
        <v>24511.019999999997</v>
      </c>
      <c r="D78" s="375">
        <v>27387.35</v>
      </c>
      <c r="E78" s="19">
        <v>1915.8800000000003</v>
      </c>
      <c r="F78" s="369">
        <v>21005.07</v>
      </c>
      <c r="G78" s="377">
        <v>22920.95</v>
      </c>
      <c r="H78" s="345">
        <f t="shared" si="85"/>
        <v>1.966381200380379E-2</v>
      </c>
      <c r="I78" s="323">
        <f t="shared" si="86"/>
        <v>6.4048019121104902E-2</v>
      </c>
      <c r="J78" s="399">
        <f t="shared" si="87"/>
        <v>5.1774585406415483E-2</v>
      </c>
      <c r="K78" s="323">
        <f t="shared" si="88"/>
        <v>1.336083401373714E-2</v>
      </c>
      <c r="L78" s="323">
        <f t="shared" si="89"/>
        <v>5.1664694617538143E-2</v>
      </c>
      <c r="M78" s="399">
        <f t="shared" si="90"/>
        <v>4.167744774397434E-2</v>
      </c>
      <c r="N78" s="394">
        <f t="shared" si="91"/>
        <v>-0.33391509319167129</v>
      </c>
      <c r="O78" s="395">
        <f t="shared" si="92"/>
        <v>-0.14303566314253743</v>
      </c>
      <c r="P78" s="386">
        <f t="shared" si="93"/>
        <v>-0.16308259105024758</v>
      </c>
      <c r="R78" s="401">
        <v>239.13400000000004</v>
      </c>
      <c r="S78" s="369">
        <v>2040.8919999999998</v>
      </c>
      <c r="T78" s="374">
        <v>2280.0259999999998</v>
      </c>
      <c r="U78" s="19">
        <v>172.52500000000003</v>
      </c>
      <c r="V78" s="119">
        <v>1725.249</v>
      </c>
      <c r="W78" s="375">
        <v>1897.7740000000001</v>
      </c>
      <c r="X78" s="345">
        <f t="shared" si="94"/>
        <v>5.9665907446309462E-3</v>
      </c>
      <c r="Y78" s="323">
        <f t="shared" si="95"/>
        <v>2.3621947540852905E-2</v>
      </c>
      <c r="Z78" s="399">
        <f t="shared" si="96"/>
        <v>1.8027204322431531E-2</v>
      </c>
      <c r="AA78" s="323">
        <f t="shared" si="97"/>
        <v>4.3639881547411392E-3</v>
      </c>
      <c r="AB78" s="323">
        <f t="shared" si="98"/>
        <v>1.9713928534765123E-2</v>
      </c>
      <c r="AC78" s="399">
        <f t="shared" si="99"/>
        <v>1.4937455768688643E-2</v>
      </c>
      <c r="AE78" s="394">
        <f t="shared" si="100"/>
        <v>-0.27854257445616265</v>
      </c>
      <c r="AF78" s="395">
        <f t="shared" si="101"/>
        <v>-0.15465933523184952</v>
      </c>
      <c r="AG78" s="386">
        <f t="shared" si="102"/>
        <v>-0.16765247413845269</v>
      </c>
      <c r="AI78" s="27">
        <f t="shared" si="103"/>
        <v>0.83138582846891695</v>
      </c>
      <c r="AJ78" s="28">
        <f t="shared" si="104"/>
        <v>0.83264262360358732</v>
      </c>
      <c r="AK78" s="402">
        <f t="shared" si="105"/>
        <v>0.83251062990760338</v>
      </c>
      <c r="AL78" s="28">
        <f t="shared" si="106"/>
        <v>0.90050003131720158</v>
      </c>
      <c r="AM78" s="28">
        <f t="shared" si="107"/>
        <v>0.82134884577866207</v>
      </c>
      <c r="AN78" s="402">
        <f t="shared" si="108"/>
        <v>0.82796480948651785</v>
      </c>
      <c r="AO78" s="384">
        <f t="shared" si="109"/>
        <v>8.3131321802255853E-2</v>
      </c>
      <c r="AP78" s="385">
        <f t="shared" si="110"/>
        <v>-1.3563775748167917E-2</v>
      </c>
      <c r="AQ78" s="386">
        <f t="shared" si="111"/>
        <v>-5.4603752285902387E-3</v>
      </c>
    </row>
    <row r="79" spans="1:43" ht="19.5" customHeight="1">
      <c r="A79" s="8" t="s">
        <v>204</v>
      </c>
      <c r="B79" s="19">
        <v>730.9899999999999</v>
      </c>
      <c r="C79" s="371">
        <v>12732.070000000002</v>
      </c>
      <c r="D79" s="375">
        <v>13463.060000000001</v>
      </c>
      <c r="E79" s="19">
        <v>631.81999999999994</v>
      </c>
      <c r="F79" s="369">
        <v>15283.079999999996</v>
      </c>
      <c r="G79" s="377">
        <v>15914.899999999996</v>
      </c>
      <c r="H79" s="345">
        <f t="shared" si="85"/>
        <v>4.9973577220487663E-3</v>
      </c>
      <c r="I79" s="323">
        <f t="shared" si="86"/>
        <v>3.3269274914354698E-2</v>
      </c>
      <c r="J79" s="399">
        <f t="shared" si="87"/>
        <v>2.5451325148351196E-2</v>
      </c>
      <c r="K79" s="323">
        <f t="shared" si="88"/>
        <v>4.4061434675237475E-3</v>
      </c>
      <c r="L79" s="323">
        <f t="shared" si="89"/>
        <v>3.7590717908362346E-2</v>
      </c>
      <c r="M79" s="399">
        <f t="shared" si="90"/>
        <v>2.8938260111407994E-2</v>
      </c>
      <c r="N79" s="394">
        <f t="shared" si="91"/>
        <v>-0.13566533057907765</v>
      </c>
      <c r="O79" s="395">
        <f t="shared" si="92"/>
        <v>0.20036097822270804</v>
      </c>
      <c r="P79" s="386">
        <f t="shared" si="93"/>
        <v>0.18211610139151088</v>
      </c>
      <c r="R79" s="401">
        <v>103.87299999999999</v>
      </c>
      <c r="S79" s="369">
        <v>1356.9349999999999</v>
      </c>
      <c r="T79" s="374">
        <v>1460.808</v>
      </c>
      <c r="U79" s="19">
        <v>95.034999999999968</v>
      </c>
      <c r="V79" s="119">
        <v>1734.1720000000003</v>
      </c>
      <c r="W79" s="375">
        <v>1829.2070000000003</v>
      </c>
      <c r="X79" s="345">
        <f t="shared" si="94"/>
        <v>2.5917171143252323E-3</v>
      </c>
      <c r="Y79" s="323">
        <f t="shared" si="95"/>
        <v>1.5705606855407946E-2</v>
      </c>
      <c r="Z79" s="399">
        <f t="shared" si="96"/>
        <v>1.1549992978958382E-2</v>
      </c>
      <c r="AA79" s="323">
        <f t="shared" si="97"/>
        <v>2.4038928519682593E-3</v>
      </c>
      <c r="AB79" s="323">
        <f t="shared" si="98"/>
        <v>1.9815889112232907E-2</v>
      </c>
      <c r="AC79" s="399">
        <f t="shared" si="99"/>
        <v>1.439776214358277E-2</v>
      </c>
      <c r="AE79" s="394">
        <f t="shared" si="100"/>
        <v>-8.5084670703647947E-2</v>
      </c>
      <c r="AF79" s="395">
        <f t="shared" si="101"/>
        <v>0.27800668418163016</v>
      </c>
      <c r="AG79" s="386">
        <f t="shared" si="102"/>
        <v>0.25218851484931648</v>
      </c>
      <c r="AI79" s="27">
        <f t="shared" si="103"/>
        <v>1.42099071122724</v>
      </c>
      <c r="AJ79" s="28">
        <f t="shared" si="104"/>
        <v>1.0657614983266663</v>
      </c>
      <c r="AK79" s="402">
        <f t="shared" si="105"/>
        <v>1.0850490156026935</v>
      </c>
      <c r="AL79" s="28">
        <f t="shared" si="106"/>
        <v>1.5041467506568322</v>
      </c>
      <c r="AM79" s="28">
        <f t="shared" si="107"/>
        <v>1.1347005970000816</v>
      </c>
      <c r="AN79" s="402">
        <f t="shared" si="108"/>
        <v>1.1493675737830591</v>
      </c>
      <c r="AO79" s="384">
        <f t="shared" si="109"/>
        <v>5.8519762847551955E-2</v>
      </c>
      <c r="AP79" s="385">
        <f t="shared" si="110"/>
        <v>6.4685296646252832E-2</v>
      </c>
      <c r="AQ79" s="386">
        <f t="shared" si="111"/>
        <v>5.9277099242046369E-2</v>
      </c>
    </row>
    <row r="80" spans="1:43" ht="19.5" customHeight="1">
      <c r="A80" s="8" t="s">
        <v>198</v>
      </c>
      <c r="B80" s="19">
        <v>275.45999999999998</v>
      </c>
      <c r="C80" s="371">
        <v>602.47</v>
      </c>
      <c r="D80" s="375">
        <v>877.93000000000006</v>
      </c>
      <c r="E80" s="19">
        <v>228.62999999999997</v>
      </c>
      <c r="F80" s="369">
        <v>552.27</v>
      </c>
      <c r="G80" s="377">
        <v>780.9</v>
      </c>
      <c r="H80" s="345">
        <f t="shared" si="85"/>
        <v>1.8831614086588782E-3</v>
      </c>
      <c r="I80" s="323">
        <f t="shared" si="86"/>
        <v>1.5742719021848979E-3</v>
      </c>
      <c r="J80" s="399">
        <f t="shared" si="87"/>
        <v>1.6596882051696988E-3</v>
      </c>
      <c r="K80" s="323">
        <f t="shared" si="88"/>
        <v>1.5944043888765065E-3</v>
      </c>
      <c r="L80" s="323">
        <f t="shared" si="89"/>
        <v>1.3583797100617989E-3</v>
      </c>
      <c r="M80" s="399">
        <f t="shared" si="90"/>
        <v>1.4199201579022493E-3</v>
      </c>
      <c r="N80" s="394">
        <f t="shared" si="91"/>
        <v>-0.17000653452406889</v>
      </c>
      <c r="O80" s="395">
        <f t="shared" si="92"/>
        <v>-8.3323650970172858E-2</v>
      </c>
      <c r="P80" s="386">
        <f t="shared" si="93"/>
        <v>-0.11052133997015716</v>
      </c>
      <c r="R80" s="401">
        <v>420.76100000000008</v>
      </c>
      <c r="S80" s="369">
        <v>1360.7039999999997</v>
      </c>
      <c r="T80" s="374">
        <v>1781.4649999999997</v>
      </c>
      <c r="U80" s="19">
        <v>358.86200000000008</v>
      </c>
      <c r="V80" s="119">
        <v>1217.682</v>
      </c>
      <c r="W80" s="375">
        <v>1576.5440000000001</v>
      </c>
      <c r="X80" s="345">
        <f t="shared" si="94"/>
        <v>1.0498334357731069E-2</v>
      </c>
      <c r="Y80" s="323">
        <f t="shared" si="95"/>
        <v>1.5749230486781618E-2</v>
      </c>
      <c r="Z80" s="399">
        <f t="shared" si="96"/>
        <v>1.4085292688881831E-2</v>
      </c>
      <c r="AA80" s="323">
        <f t="shared" si="97"/>
        <v>9.0773483100229802E-3</v>
      </c>
      <c r="AB80" s="323">
        <f t="shared" si="98"/>
        <v>1.3914105109505855E-2</v>
      </c>
      <c r="AC80" s="399">
        <f t="shared" si="99"/>
        <v>1.2409041470370795E-2</v>
      </c>
      <c r="AE80" s="394">
        <f t="shared" si="100"/>
        <v>-0.14711201846178706</v>
      </c>
      <c r="AF80" s="395">
        <f t="shared" si="101"/>
        <v>-0.10510882601947208</v>
      </c>
      <c r="AG80" s="386">
        <f t="shared" si="102"/>
        <v>-0.11502948416050814</v>
      </c>
      <c r="AI80" s="27">
        <f t="shared" si="103"/>
        <v>15.274849342917307</v>
      </c>
      <c r="AJ80" s="28">
        <f t="shared" si="104"/>
        <v>22.585423340581269</v>
      </c>
      <c r="AK80" s="402">
        <f t="shared" si="105"/>
        <v>20.291651954028222</v>
      </c>
      <c r="AL80" s="28">
        <f t="shared" si="106"/>
        <v>15.696190351222505</v>
      </c>
      <c r="AM80" s="28">
        <f t="shared" si="107"/>
        <v>22.048671845293065</v>
      </c>
      <c r="AN80" s="402">
        <f t="shared" si="108"/>
        <v>20.188807785888081</v>
      </c>
      <c r="AO80" s="384">
        <f t="shared" si="109"/>
        <v>2.7583971458321917E-2</v>
      </c>
      <c r="AP80" s="385">
        <f t="shared" si="110"/>
        <v>-2.3765394484493638E-2</v>
      </c>
      <c r="AQ80" s="386">
        <f t="shared" si="111"/>
        <v>-5.0682994353116158E-3</v>
      </c>
    </row>
    <row r="81" spans="1:43" ht="19.5" customHeight="1">
      <c r="A81" s="8" t="s">
        <v>206</v>
      </c>
      <c r="B81" s="19">
        <v>2238.7000000000003</v>
      </c>
      <c r="C81" s="371">
        <v>10717.31</v>
      </c>
      <c r="D81" s="375">
        <v>12956.01</v>
      </c>
      <c r="E81" s="19">
        <v>2982.77</v>
      </c>
      <c r="F81" s="369">
        <v>11872.929999999998</v>
      </c>
      <c r="G81" s="377">
        <v>14855.699999999999</v>
      </c>
      <c r="H81" s="345">
        <f t="shared" si="85"/>
        <v>1.5304702844567745E-2</v>
      </c>
      <c r="I81" s="323">
        <f t="shared" si="86"/>
        <v>2.8004647534325737E-2</v>
      </c>
      <c r="J81" s="399">
        <f t="shared" si="87"/>
        <v>2.4492769335893144E-2</v>
      </c>
      <c r="K81" s="323">
        <f t="shared" si="88"/>
        <v>2.0801039141885046E-2</v>
      </c>
      <c r="L81" s="323">
        <f t="shared" si="89"/>
        <v>2.920301159031639E-2</v>
      </c>
      <c r="M81" s="399">
        <f t="shared" si="90"/>
        <v>2.701230361089569E-2</v>
      </c>
      <c r="N81" s="394">
        <f t="shared" si="91"/>
        <v>0.33236699870460518</v>
      </c>
      <c r="O81" s="395">
        <f t="shared" si="92"/>
        <v>0.1078274305772623</v>
      </c>
      <c r="P81" s="386">
        <f t="shared" si="93"/>
        <v>0.14662616036881715</v>
      </c>
      <c r="R81" s="401">
        <v>280.78399999999999</v>
      </c>
      <c r="S81" s="369">
        <v>641.11400000000015</v>
      </c>
      <c r="T81" s="374">
        <v>921.89800000000014</v>
      </c>
      <c r="U81" s="19">
        <v>435.762</v>
      </c>
      <c r="V81" s="119">
        <v>1061.9959999999999</v>
      </c>
      <c r="W81" s="375">
        <v>1497.7579999999998</v>
      </c>
      <c r="X81" s="345">
        <f t="shared" si="94"/>
        <v>7.0057926335880937E-3</v>
      </c>
      <c r="Y81" s="323">
        <f t="shared" si="95"/>
        <v>7.4204618743698219E-3</v>
      </c>
      <c r="Z81" s="399">
        <f t="shared" si="96"/>
        <v>7.2890588135578228E-3</v>
      </c>
      <c r="AA81" s="323">
        <f t="shared" si="97"/>
        <v>1.1022519671272614E-2</v>
      </c>
      <c r="AB81" s="323">
        <f t="shared" si="98"/>
        <v>1.2135125566342261E-2</v>
      </c>
      <c r="AC81" s="399">
        <f t="shared" si="99"/>
        <v>1.1788913683715532E-2</v>
      </c>
      <c r="AE81" s="394">
        <f t="shared" si="100"/>
        <v>0.55194740441050771</v>
      </c>
      <c r="AF81" s="395">
        <f t="shared" si="101"/>
        <v>0.65648543004832161</v>
      </c>
      <c r="AG81" s="386">
        <f t="shared" si="102"/>
        <v>0.62464611052415731</v>
      </c>
      <c r="AI81" s="27">
        <f t="shared" si="103"/>
        <v>1.2542279001206056</v>
      </c>
      <c r="AJ81" s="28">
        <f t="shared" si="104"/>
        <v>0.59820421355732001</v>
      </c>
      <c r="AK81" s="402">
        <f t="shared" si="105"/>
        <v>0.71156011765968086</v>
      </c>
      <c r="AL81" s="28">
        <f t="shared" si="106"/>
        <v>1.460930611478592</v>
      </c>
      <c r="AM81" s="28">
        <f t="shared" si="107"/>
        <v>0.8944683410076536</v>
      </c>
      <c r="AN81" s="402">
        <f t="shared" si="108"/>
        <v>1.0082042582981616</v>
      </c>
      <c r="AO81" s="384">
        <f t="shared" si="109"/>
        <v>0.16480474667969838</v>
      </c>
      <c r="AP81" s="385">
        <f t="shared" si="110"/>
        <v>0.4952558352749642</v>
      </c>
      <c r="AQ81" s="386">
        <f t="shared" si="111"/>
        <v>0.41689259034660692</v>
      </c>
    </row>
    <row r="82" spans="1:43" ht="19.5" customHeight="1">
      <c r="A82" s="8" t="s">
        <v>220</v>
      </c>
      <c r="B82" s="19">
        <v>1153.5999999999999</v>
      </c>
      <c r="C82" s="371">
        <v>2514.5700000000002</v>
      </c>
      <c r="D82" s="375">
        <v>3668.17</v>
      </c>
      <c r="E82" s="19">
        <v>1649.63</v>
      </c>
      <c r="F82" s="369">
        <v>2113.52</v>
      </c>
      <c r="G82" s="377">
        <v>3763.15</v>
      </c>
      <c r="H82" s="345">
        <f t="shared" si="85"/>
        <v>7.8864989509507075E-3</v>
      </c>
      <c r="I82" s="323">
        <f t="shared" si="86"/>
        <v>6.5706456704517713E-3</v>
      </c>
      <c r="J82" s="399">
        <f t="shared" si="87"/>
        <v>6.9345146920111326E-3</v>
      </c>
      <c r="K82" s="323">
        <f t="shared" si="88"/>
        <v>1.1504077820156375E-2</v>
      </c>
      <c r="L82" s="323">
        <f t="shared" si="89"/>
        <v>5.1984766234085015E-3</v>
      </c>
      <c r="M82" s="399">
        <f t="shared" si="90"/>
        <v>6.8425823309128568E-3</v>
      </c>
      <c r="N82" s="394">
        <f t="shared" si="91"/>
        <v>0.42998439667129007</v>
      </c>
      <c r="O82" s="395">
        <f t="shared" si="92"/>
        <v>-0.15949048942761593</v>
      </c>
      <c r="P82" s="386">
        <f t="shared" si="93"/>
        <v>2.5893020225343975E-2</v>
      </c>
      <c r="R82" s="401">
        <v>343.08700000000005</v>
      </c>
      <c r="S82" s="369">
        <v>751.91599999999994</v>
      </c>
      <c r="T82" s="374">
        <v>1095.0029999999999</v>
      </c>
      <c r="U82" s="19">
        <v>560.35800000000017</v>
      </c>
      <c r="V82" s="119">
        <v>659.30500000000006</v>
      </c>
      <c r="W82" s="375">
        <v>1219.6630000000002</v>
      </c>
      <c r="X82" s="345">
        <f t="shared" si="94"/>
        <v>8.5603039250093972E-3</v>
      </c>
      <c r="Y82" s="323">
        <f t="shared" si="95"/>
        <v>8.7029202462099668E-3</v>
      </c>
      <c r="Z82" s="399">
        <f t="shared" si="96"/>
        <v>8.6577270674437455E-3</v>
      </c>
      <c r="AA82" s="323">
        <f t="shared" si="97"/>
        <v>1.4174152583187568E-2</v>
      </c>
      <c r="AB82" s="323">
        <f t="shared" si="98"/>
        <v>7.5336902978140087E-3</v>
      </c>
      <c r="AC82" s="399">
        <f t="shared" si="99"/>
        <v>9.6000167117929209E-3</v>
      </c>
      <c r="AE82" s="394">
        <f t="shared" si="100"/>
        <v>0.63328252017709818</v>
      </c>
      <c r="AF82" s="395">
        <f t="shared" si="101"/>
        <v>-0.12316668351251986</v>
      </c>
      <c r="AG82" s="386">
        <f t="shared" si="102"/>
        <v>0.11384443695588077</v>
      </c>
      <c r="AI82" s="27">
        <f t="shared" si="103"/>
        <v>2.9740551317614434</v>
      </c>
      <c r="AJ82" s="28">
        <f t="shared" si="104"/>
        <v>2.9902368993505846</v>
      </c>
      <c r="AK82" s="402">
        <f t="shared" si="105"/>
        <v>2.9851479075397265</v>
      </c>
      <c r="AL82" s="28">
        <f t="shared" si="106"/>
        <v>3.3968708134551395</v>
      </c>
      <c r="AM82" s="28">
        <f t="shared" si="107"/>
        <v>3.1194642113630344</v>
      </c>
      <c r="AN82" s="402">
        <f t="shared" si="108"/>
        <v>3.2410693169286375</v>
      </c>
      <c r="AO82" s="384">
        <f t="shared" si="109"/>
        <v>0.14216807118947897</v>
      </c>
      <c r="AP82" s="385">
        <f t="shared" si="110"/>
        <v>4.3216412733223665E-2</v>
      </c>
      <c r="AQ82" s="386">
        <f t="shared" si="111"/>
        <v>8.5731567518821591E-2</v>
      </c>
    </row>
    <row r="83" spans="1:43" ht="19.5" customHeight="1">
      <c r="A83" s="8" t="s">
        <v>218</v>
      </c>
      <c r="B83" s="19">
        <v>3915.2200000000003</v>
      </c>
      <c r="C83" s="371">
        <v>2417.4699999999998</v>
      </c>
      <c r="D83" s="375">
        <v>6332.6900000000005</v>
      </c>
      <c r="E83" s="19">
        <v>3723.5999999999995</v>
      </c>
      <c r="F83" s="369">
        <v>2121.3800000000006</v>
      </c>
      <c r="G83" s="377">
        <v>5844.98</v>
      </c>
      <c r="H83" s="345">
        <f t="shared" si="85"/>
        <v>2.6766104735385952E-2</v>
      </c>
      <c r="I83" s="323">
        <f t="shared" si="86"/>
        <v>6.3169205028879849E-3</v>
      </c>
      <c r="J83" s="399">
        <f t="shared" si="87"/>
        <v>1.197167302631884E-2</v>
      </c>
      <c r="K83" s="323">
        <f t="shared" si="88"/>
        <v>2.5967389154619078E-2</v>
      </c>
      <c r="L83" s="323">
        <f t="shared" si="89"/>
        <v>5.2178093130731346E-3</v>
      </c>
      <c r="M83" s="399">
        <f t="shared" si="90"/>
        <v>1.0627999647247392E-2</v>
      </c>
      <c r="N83" s="394">
        <f t="shared" si="91"/>
        <v>-4.8942332742476995E-2</v>
      </c>
      <c r="O83" s="395">
        <f t="shared" si="92"/>
        <v>-0.12247928619589871</v>
      </c>
      <c r="P83" s="386">
        <f t="shared" si="93"/>
        <v>-7.7014665173883598E-2</v>
      </c>
      <c r="R83" s="401">
        <v>790.30199999999991</v>
      </c>
      <c r="S83" s="369">
        <v>545.41999999999985</v>
      </c>
      <c r="T83" s="374">
        <v>1335.7219999999998</v>
      </c>
      <c r="U83" s="19">
        <v>721.32</v>
      </c>
      <c r="V83" s="119">
        <v>472.61999999999995</v>
      </c>
      <c r="W83" s="375">
        <v>1193.94</v>
      </c>
      <c r="X83" s="345">
        <f t="shared" si="94"/>
        <v>1.9718687424888658E-2</v>
      </c>
      <c r="Y83" s="323">
        <f t="shared" si="95"/>
        <v>6.3128684064281638E-3</v>
      </c>
      <c r="Z83" s="399">
        <f t="shared" si="96"/>
        <v>1.0560990713249273E-2</v>
      </c>
      <c r="AA83" s="323">
        <f t="shared" si="97"/>
        <v>1.824565677888931E-2</v>
      </c>
      <c r="AB83" s="323">
        <f t="shared" si="98"/>
        <v>5.4004940180233064E-3</v>
      </c>
      <c r="AC83" s="399">
        <f t="shared" si="99"/>
        <v>9.3975499403343692E-3</v>
      </c>
      <c r="AE83" s="394">
        <f t="shared" si="100"/>
        <v>-8.728561992757182E-2</v>
      </c>
      <c r="AF83" s="395">
        <f t="shared" si="101"/>
        <v>-0.13347512009093895</v>
      </c>
      <c r="AG83" s="386">
        <f t="shared" si="102"/>
        <v>-0.10614633883397873</v>
      </c>
      <c r="AI83" s="27">
        <f t="shared" si="103"/>
        <v>2.0185379110241568</v>
      </c>
      <c r="AJ83" s="28">
        <f t="shared" si="104"/>
        <v>2.2561603660024732</v>
      </c>
      <c r="AK83" s="402">
        <f t="shared" si="105"/>
        <v>2.1092489921344635</v>
      </c>
      <c r="AL83" s="28">
        <f t="shared" si="106"/>
        <v>1.9371575894295847</v>
      </c>
      <c r="AM83" s="28">
        <f t="shared" si="107"/>
        <v>2.2278893927537728</v>
      </c>
      <c r="AN83" s="402">
        <f t="shared" si="108"/>
        <v>2.042675937300042</v>
      </c>
      <c r="AO83" s="384">
        <f>(AL83-AI83)/AI83</f>
        <v>-4.0316469237519401E-2</v>
      </c>
      <c r="AP83" s="385">
        <f>(AM83-AJ83)/AJ83</f>
        <v>-1.2530569047621204E-2</v>
      </c>
      <c r="AQ83" s="386">
        <f>(AN83-AK83)/AK83</f>
        <v>-3.156244477663709E-2</v>
      </c>
    </row>
    <row r="84" spans="1:43" ht="19.5" customHeight="1">
      <c r="A84" s="8" t="s">
        <v>217</v>
      </c>
      <c r="B84" s="19">
        <v>702.19</v>
      </c>
      <c r="C84" s="371">
        <v>3613.6400000000003</v>
      </c>
      <c r="D84" s="375">
        <v>4315.83</v>
      </c>
      <c r="E84" s="19">
        <v>863.56000000000029</v>
      </c>
      <c r="F84" s="369">
        <v>2616.4800000000005</v>
      </c>
      <c r="G84" s="377">
        <v>3480.0400000000009</v>
      </c>
      <c r="H84" s="345">
        <f t="shared" si="85"/>
        <v>4.8004687052427865E-3</v>
      </c>
      <c r="I84" s="323">
        <f t="shared" si="86"/>
        <v>9.442548038261547E-3</v>
      </c>
      <c r="J84" s="399">
        <f t="shared" si="87"/>
        <v>8.1588875497107284E-3</v>
      </c>
      <c r="K84" s="323">
        <f t="shared" si="88"/>
        <v>6.0222361634877167E-3</v>
      </c>
      <c r="L84" s="323">
        <f t="shared" si="89"/>
        <v>6.435571991566618E-3</v>
      </c>
      <c r="M84" s="399">
        <f t="shared" si="90"/>
        <v>6.3277999056295881E-3</v>
      </c>
      <c r="N84" s="394">
        <f t="shared" si="91"/>
        <v>0.22980959569347359</v>
      </c>
      <c r="O84" s="395">
        <f t="shared" si="92"/>
        <v>-0.27594337011987907</v>
      </c>
      <c r="P84" s="386">
        <f t="shared" si="93"/>
        <v>-0.1936568400516237</v>
      </c>
      <c r="R84" s="401">
        <v>167.76399999999998</v>
      </c>
      <c r="S84" s="369">
        <v>1552.2920000000001</v>
      </c>
      <c r="T84" s="374">
        <v>1720.056</v>
      </c>
      <c r="U84" s="19">
        <v>220.34899999999999</v>
      </c>
      <c r="V84" s="119">
        <v>931.98599999999999</v>
      </c>
      <c r="W84" s="375">
        <v>1152.335</v>
      </c>
      <c r="X84" s="345">
        <f t="shared" si="94"/>
        <v>4.1858503169029315E-3</v>
      </c>
      <c r="Y84" s="323">
        <f t="shared" si="95"/>
        <v>1.7966732287688737E-2</v>
      </c>
      <c r="Z84" s="399">
        <f t="shared" si="96"/>
        <v>1.359975761593258E-2</v>
      </c>
      <c r="AA84" s="323">
        <f t="shared" si="97"/>
        <v>5.5736874418725107E-3</v>
      </c>
      <c r="AB84" s="323">
        <f t="shared" si="98"/>
        <v>1.0649538356145466E-2</v>
      </c>
      <c r="AC84" s="399">
        <f t="shared" si="99"/>
        <v>9.0700753057064883E-3</v>
      </c>
      <c r="AE84" s="394">
        <f t="shared" si="100"/>
        <v>0.31344626975990092</v>
      </c>
      <c r="AF84" s="395">
        <f t="shared" si="101"/>
        <v>-0.39960651733050229</v>
      </c>
      <c r="AG84" s="386">
        <f t="shared" si="102"/>
        <v>-0.33005960271060941</v>
      </c>
      <c r="AI84" s="27">
        <f t="shared" si="103"/>
        <v>2.3891539326962783</v>
      </c>
      <c r="AJ84" s="28">
        <f t="shared" si="104"/>
        <v>4.2956464949469231</v>
      </c>
      <c r="AK84" s="402">
        <f t="shared" si="105"/>
        <v>3.9854581853316744</v>
      </c>
      <c r="AL84" s="28">
        <f t="shared" si="106"/>
        <v>2.5516350919449708</v>
      </c>
      <c r="AM84" s="28">
        <f t="shared" si="107"/>
        <v>3.5619840396257563</v>
      </c>
      <c r="AN84" s="402">
        <f t="shared" si="108"/>
        <v>3.3112694106964282</v>
      </c>
      <c r="AO84" s="384">
        <f t="shared" ref="AO84:AO97" si="127">(AL84-AI84)/AI84</f>
        <v>6.8007823617009286E-2</v>
      </c>
      <c r="AP84" s="385">
        <f t="shared" ref="AP84:AP97" si="128">(AM84-AJ84)/AJ84</f>
        <v>-0.1707920929210987</v>
      </c>
      <c r="AQ84" s="386">
        <f t="shared" ref="AQ84:AQ97" si="129">(AN84-AK84)/AK84</f>
        <v>-0.16916217490791197</v>
      </c>
    </row>
    <row r="85" spans="1:43" ht="19.5" customHeight="1">
      <c r="A85" s="8" t="s">
        <v>221</v>
      </c>
      <c r="B85" s="19">
        <v>1050.5000000000002</v>
      </c>
      <c r="C85" s="371">
        <v>2775.6600000000003</v>
      </c>
      <c r="D85" s="375">
        <v>3826.1600000000008</v>
      </c>
      <c r="E85" s="19">
        <v>958.31999999999994</v>
      </c>
      <c r="F85" s="369">
        <v>4325.24</v>
      </c>
      <c r="G85" s="377">
        <v>5283.5599999999995</v>
      </c>
      <c r="H85" s="345">
        <f t="shared" si="85"/>
        <v>7.1816636164820742E-3</v>
      </c>
      <c r="I85" s="323">
        <f t="shared" si="86"/>
        <v>7.2528815509793577E-3</v>
      </c>
      <c r="J85" s="399">
        <f t="shared" si="87"/>
        <v>7.2331878658800763E-3</v>
      </c>
      <c r="K85" s="323">
        <f t="shared" si="88"/>
        <v>6.6830670250979038E-3</v>
      </c>
      <c r="L85" s="323">
        <f t="shared" si="89"/>
        <v>1.0638488886138473E-2</v>
      </c>
      <c r="M85" s="399">
        <f t="shared" si="90"/>
        <v>9.6071626962300014E-3</v>
      </c>
      <c r="N85" s="394">
        <f t="shared" si="91"/>
        <v>-8.7748691099476694E-2</v>
      </c>
      <c r="O85" s="395">
        <f t="shared" si="92"/>
        <v>0.55827442842423036</v>
      </c>
      <c r="P85" s="386">
        <f t="shared" si="93"/>
        <v>0.38090409183097373</v>
      </c>
      <c r="R85" s="401">
        <v>285.46300000000002</v>
      </c>
      <c r="S85" s="369">
        <v>565.26300000000003</v>
      </c>
      <c r="T85" s="374">
        <v>850.72600000000011</v>
      </c>
      <c r="U85" s="19">
        <v>284.46299999999997</v>
      </c>
      <c r="V85" s="119">
        <v>820.65400000000011</v>
      </c>
      <c r="W85" s="375">
        <v>1105.1170000000002</v>
      </c>
      <c r="X85" s="345">
        <f t="shared" si="94"/>
        <v>7.1225375468757417E-3</v>
      </c>
      <c r="Y85" s="323">
        <f t="shared" si="95"/>
        <v>6.5425377397653264E-3</v>
      </c>
      <c r="Z85" s="399">
        <f t="shared" si="96"/>
        <v>6.7263318156919657E-3</v>
      </c>
      <c r="AA85" s="323">
        <f t="shared" si="97"/>
        <v>7.195439283942201E-3</v>
      </c>
      <c r="AB85" s="323">
        <f t="shared" si="98"/>
        <v>9.3773793277197315E-3</v>
      </c>
      <c r="AC85" s="399">
        <f t="shared" si="99"/>
        <v>8.6984205214772087E-3</v>
      </c>
      <c r="AE85" s="394">
        <f t="shared" si="100"/>
        <v>-3.5030809597042588E-3</v>
      </c>
      <c r="AF85" s="395">
        <f t="shared" si="101"/>
        <v>0.45180915786103115</v>
      </c>
      <c r="AG85" s="386">
        <f t="shared" si="102"/>
        <v>0.29902812421390679</v>
      </c>
      <c r="AI85" s="27">
        <f t="shared" si="103"/>
        <v>2.7174012375059493</v>
      </c>
      <c r="AJ85" s="28">
        <f t="shared" si="104"/>
        <v>2.0364994271632693</v>
      </c>
      <c r="AK85" s="402">
        <f t="shared" si="105"/>
        <v>2.2234459614861897</v>
      </c>
      <c r="AL85" s="28">
        <f t="shared" si="106"/>
        <v>2.9683508640120211</v>
      </c>
      <c r="AM85" s="28">
        <f t="shared" si="107"/>
        <v>1.8973606088910677</v>
      </c>
      <c r="AN85" s="402">
        <f t="shared" si="108"/>
        <v>2.0916143660713615</v>
      </c>
      <c r="AO85" s="384">
        <f t="shared" si="127"/>
        <v>9.2349124981040767E-2</v>
      </c>
      <c r="AP85" s="385">
        <f t="shared" si="128"/>
        <v>-6.8322542307814052E-2</v>
      </c>
      <c r="AQ85" s="386">
        <f t="shared" si="129"/>
        <v>-5.9291567098266523E-2</v>
      </c>
    </row>
    <row r="86" spans="1:43" ht="19.5" customHeight="1">
      <c r="A86" s="8" t="s">
        <v>222</v>
      </c>
      <c r="B86" s="19">
        <v>634.71000000000015</v>
      </c>
      <c r="C86" s="371">
        <v>2659.98</v>
      </c>
      <c r="D86" s="375">
        <v>3294.69</v>
      </c>
      <c r="E86" s="19">
        <v>815.53</v>
      </c>
      <c r="F86" s="369">
        <v>2302.5299999999997</v>
      </c>
      <c r="G86" s="377">
        <v>3118.0599999999995</v>
      </c>
      <c r="H86" s="345">
        <f t="shared" si="85"/>
        <v>4.3391468005876607E-3</v>
      </c>
      <c r="I86" s="323">
        <f t="shared" si="86"/>
        <v>6.9506062947097521E-3</v>
      </c>
      <c r="J86" s="399">
        <f t="shared" si="87"/>
        <v>6.2284671131987226E-3</v>
      </c>
      <c r="K86" s="323">
        <f t="shared" si="88"/>
        <v>5.6872878067640185E-3</v>
      </c>
      <c r="L86" s="323">
        <f t="shared" si="89"/>
        <v>5.6633712383591245E-3</v>
      </c>
      <c r="M86" s="399">
        <f t="shared" si="90"/>
        <v>5.6696071808793533E-3</v>
      </c>
      <c r="N86" s="394">
        <f t="shared" si="91"/>
        <v>0.28488601093412708</v>
      </c>
      <c r="O86" s="395">
        <f t="shared" si="92"/>
        <v>-0.1343807096293958</v>
      </c>
      <c r="P86" s="386">
        <f t="shared" si="93"/>
        <v>-5.3610506603049321E-2</v>
      </c>
      <c r="R86" s="401">
        <v>235.76400000000004</v>
      </c>
      <c r="S86" s="369">
        <v>1034.2320000000002</v>
      </c>
      <c r="T86" s="374">
        <v>1269.9960000000003</v>
      </c>
      <c r="U86" s="19">
        <v>259.31400000000002</v>
      </c>
      <c r="V86" s="119">
        <v>763.70100000000002</v>
      </c>
      <c r="W86" s="375">
        <v>1023.0150000000001</v>
      </c>
      <c r="X86" s="345">
        <f t="shared" si="94"/>
        <v>5.8825064621390952E-3</v>
      </c>
      <c r="Y86" s="323">
        <f t="shared" si="95"/>
        <v>1.1970537416517575E-2</v>
      </c>
      <c r="Z86" s="399">
        <f t="shared" si="96"/>
        <v>1.0041322941348373E-2</v>
      </c>
      <c r="AA86" s="323">
        <f t="shared" si="97"/>
        <v>6.55929995280999E-3</v>
      </c>
      <c r="AB86" s="323">
        <f t="shared" si="98"/>
        <v>8.7265936313706948E-3</v>
      </c>
      <c r="AC86" s="399">
        <f t="shared" si="99"/>
        <v>8.0521923649523128E-3</v>
      </c>
      <c r="AE86" s="394">
        <f t="shared" si="100"/>
        <v>9.9888023616837088E-2</v>
      </c>
      <c r="AF86" s="395">
        <f t="shared" si="101"/>
        <v>-0.26157670619358142</v>
      </c>
      <c r="AG86" s="386">
        <f t="shared" si="102"/>
        <v>-0.19447384086249103</v>
      </c>
      <c r="AI86" s="27">
        <f t="shared" si="103"/>
        <v>3.714515290447606</v>
      </c>
      <c r="AJ86" s="28">
        <f t="shared" si="104"/>
        <v>3.8881194595448094</v>
      </c>
      <c r="AK86" s="402">
        <f t="shared" si="105"/>
        <v>3.854675250175283</v>
      </c>
      <c r="AL86" s="28">
        <f t="shared" si="106"/>
        <v>3.1796990913884224</v>
      </c>
      <c r="AM86" s="28">
        <f t="shared" si="107"/>
        <v>3.3167906607080044</v>
      </c>
      <c r="AN86" s="402">
        <f t="shared" si="108"/>
        <v>3.280934298890978</v>
      </c>
      <c r="AO86" s="384">
        <f t="shared" si="127"/>
        <v>-0.1439800774099754</v>
      </c>
      <c r="AP86" s="385">
        <f t="shared" si="128"/>
        <v>-0.14694219269273473</v>
      </c>
      <c r="AQ86" s="386">
        <f t="shared" si="129"/>
        <v>-0.14884287625999504</v>
      </c>
    </row>
    <row r="87" spans="1:43" ht="19.5" customHeight="1">
      <c r="A87" s="8" t="s">
        <v>223</v>
      </c>
      <c r="B87" s="19">
        <v>461.34999999999997</v>
      </c>
      <c r="C87" s="371">
        <v>1953.2</v>
      </c>
      <c r="D87" s="375">
        <v>2414.5500000000002</v>
      </c>
      <c r="E87" s="19">
        <v>456.11999999999995</v>
      </c>
      <c r="F87" s="369">
        <v>2754.33</v>
      </c>
      <c r="G87" s="377">
        <v>3210.45</v>
      </c>
      <c r="H87" s="345">
        <f t="shared" si="85"/>
        <v>3.1539843022027644E-3</v>
      </c>
      <c r="I87" s="323">
        <f t="shared" si="86"/>
        <v>5.1037692820348601E-3</v>
      </c>
      <c r="J87" s="399">
        <f t="shared" si="87"/>
        <v>4.5646009998433776E-3</v>
      </c>
      <c r="K87" s="323">
        <f t="shared" si="88"/>
        <v>3.1808587230650054E-3</v>
      </c>
      <c r="L87" s="323">
        <f t="shared" si="89"/>
        <v>6.7746319496161563E-3</v>
      </c>
      <c r="M87" s="399">
        <f t="shared" si="90"/>
        <v>5.8376010640764199E-3</v>
      </c>
      <c r="N87" s="394">
        <f t="shared" si="91"/>
        <v>-1.1336295654058781E-2</v>
      </c>
      <c r="O87" s="395">
        <f t="shared" si="92"/>
        <v>0.41016280974810559</v>
      </c>
      <c r="P87" s="386">
        <f t="shared" si="93"/>
        <v>0.32962663850406893</v>
      </c>
      <c r="R87" s="401">
        <v>130.16</v>
      </c>
      <c r="S87" s="369">
        <v>562.79899999999998</v>
      </c>
      <c r="T87" s="374">
        <v>692.95899999999995</v>
      </c>
      <c r="U87" s="19">
        <v>95.422000000000011</v>
      </c>
      <c r="V87" s="119">
        <v>758.58300000000008</v>
      </c>
      <c r="W87" s="375">
        <v>854.00500000000011</v>
      </c>
      <c r="X87" s="345">
        <f t="shared" si="94"/>
        <v>3.2475994685873351E-3</v>
      </c>
      <c r="Y87" s="323">
        <f t="shared" si="95"/>
        <v>6.5140186026720051E-3</v>
      </c>
      <c r="Z87" s="399">
        <f t="shared" si="96"/>
        <v>5.4789346613011575E-3</v>
      </c>
      <c r="AA87" s="323">
        <f t="shared" si="97"/>
        <v>2.4136819458148613E-3</v>
      </c>
      <c r="AB87" s="323">
        <f t="shared" si="98"/>
        <v>8.6681117042744175E-3</v>
      </c>
      <c r="AC87" s="399">
        <f t="shared" si="99"/>
        <v>6.7219078318803737E-3</v>
      </c>
      <c r="AE87" s="394">
        <f t="shared" si="100"/>
        <v>-0.26688690842040552</v>
      </c>
      <c r="AF87" s="395">
        <f t="shared" si="101"/>
        <v>0.34787552927421711</v>
      </c>
      <c r="AG87" s="386">
        <f t="shared" si="102"/>
        <v>0.23240336008335294</v>
      </c>
      <c r="AI87" s="27">
        <f t="shared" si="103"/>
        <v>2.8212853581879269</v>
      </c>
      <c r="AJ87" s="28">
        <f t="shared" si="104"/>
        <v>2.881420233463035</v>
      </c>
      <c r="AK87" s="402">
        <f t="shared" si="105"/>
        <v>2.869930214739806</v>
      </c>
      <c r="AL87" s="28">
        <f t="shared" si="106"/>
        <v>2.0920371831974047</v>
      </c>
      <c r="AM87" s="28">
        <f t="shared" si="107"/>
        <v>2.7541471065558598</v>
      </c>
      <c r="AN87" s="402">
        <f t="shared" si="108"/>
        <v>2.6600788051519264</v>
      </c>
      <c r="AO87" s="384">
        <f t="shared" si="127"/>
        <v>-0.25848082785178039</v>
      </c>
      <c r="AP87" s="385">
        <f t="shared" si="128"/>
        <v>-4.4170275973321661E-2</v>
      </c>
      <c r="AQ87" s="386">
        <f t="shared" si="129"/>
        <v>-7.3120736006086193E-2</v>
      </c>
    </row>
    <row r="88" spans="1:43" ht="19.5" customHeight="1">
      <c r="A88" s="8" t="s">
        <v>224</v>
      </c>
      <c r="B88" s="19">
        <v>18.559999999999999</v>
      </c>
      <c r="C88" s="371">
        <v>69.310000000000016</v>
      </c>
      <c r="D88" s="375">
        <v>87.870000000000019</v>
      </c>
      <c r="E88" s="19">
        <v>90.22999999999999</v>
      </c>
      <c r="F88" s="369">
        <v>82.100000000000009</v>
      </c>
      <c r="G88" s="377">
        <v>172.32999999999998</v>
      </c>
      <c r="H88" s="345">
        <f t="shared" si="85"/>
        <v>1.2688403305274369E-4</v>
      </c>
      <c r="I88" s="323">
        <f t="shared" si="86"/>
        <v>1.8110907686762044E-4</v>
      </c>
      <c r="J88" s="399">
        <f t="shared" si="87"/>
        <v>1.6611438564380013E-4</v>
      </c>
      <c r="K88" s="323">
        <f t="shared" si="88"/>
        <v>6.2923985482363286E-4</v>
      </c>
      <c r="L88" s="323">
        <f t="shared" si="89"/>
        <v>2.0193560069544554E-4</v>
      </c>
      <c r="M88" s="399">
        <f t="shared" si="90"/>
        <v>3.1334977693852554E-4</v>
      </c>
      <c r="N88" s="394">
        <f t="shared" si="91"/>
        <v>3.8615301724137927</v>
      </c>
      <c r="O88" s="395">
        <f t="shared" si="92"/>
        <v>0.18453325638435997</v>
      </c>
      <c r="P88" s="386">
        <f t="shared" si="93"/>
        <v>0.96119267099123651</v>
      </c>
      <c r="R88" s="401">
        <v>21.942</v>
      </c>
      <c r="S88" s="369">
        <v>305.85399999999998</v>
      </c>
      <c r="T88" s="374">
        <v>327.79599999999999</v>
      </c>
      <c r="U88" s="19">
        <v>63.59</v>
      </c>
      <c r="V88" s="119">
        <v>784.07200000000012</v>
      </c>
      <c r="W88" s="375">
        <v>847.66200000000015</v>
      </c>
      <c r="X88" s="345">
        <f t="shared" si="94"/>
        <v>5.4747101674664498E-4</v>
      </c>
      <c r="Y88" s="323">
        <f t="shared" si="95"/>
        <v>3.5400536349596279E-3</v>
      </c>
      <c r="Z88" s="399">
        <f t="shared" si="96"/>
        <v>2.5917447731191516E-3</v>
      </c>
      <c r="AA88" s="323">
        <f t="shared" si="97"/>
        <v>1.6084973584117605E-3</v>
      </c>
      <c r="AB88" s="323">
        <f t="shared" si="98"/>
        <v>8.9593672415462129E-3</v>
      </c>
      <c r="AC88" s="399">
        <f t="shared" si="99"/>
        <v>6.6719818228082759E-3</v>
      </c>
      <c r="AE88" s="394">
        <f t="shared" si="100"/>
        <v>1.8980949776683986</v>
      </c>
      <c r="AF88" s="395">
        <f t="shared" si="101"/>
        <v>1.5635499290511163</v>
      </c>
      <c r="AG88" s="386">
        <f t="shared" si="102"/>
        <v>1.5859436966894052</v>
      </c>
      <c r="AI88" s="27">
        <f t="shared" si="103"/>
        <v>11.822198275862071</v>
      </c>
      <c r="AJ88" s="28">
        <f t="shared" si="104"/>
        <v>44.128408599047745</v>
      </c>
      <c r="AK88" s="402">
        <f t="shared" si="105"/>
        <v>37.304654603391363</v>
      </c>
      <c r="AL88" s="28">
        <f t="shared" si="106"/>
        <v>7.0475451623628516</v>
      </c>
      <c r="AM88" s="28">
        <f t="shared" si="107"/>
        <v>95.502070645554213</v>
      </c>
      <c r="AN88" s="402">
        <f t="shared" si="108"/>
        <v>49.188301514536079</v>
      </c>
      <c r="AO88" s="384">
        <f t="shared" si="127"/>
        <v>-0.40387185209436471</v>
      </c>
      <c r="AP88" s="385">
        <f t="shared" si="128"/>
        <v>1.1641856952805469</v>
      </c>
      <c r="AQ88" s="386">
        <f t="shared" si="129"/>
        <v>0.3185566797893466</v>
      </c>
    </row>
    <row r="89" spans="1:43" ht="19.5" customHeight="1">
      <c r="A89" s="8" t="s">
        <v>225</v>
      </c>
      <c r="B89" s="19">
        <v>168.31</v>
      </c>
      <c r="C89" s="371">
        <v>3055.2799999999997</v>
      </c>
      <c r="D89" s="375">
        <v>3223.5899999999997</v>
      </c>
      <c r="E89" s="19">
        <v>193.39999999999998</v>
      </c>
      <c r="F89" s="369">
        <v>2293.5299999999997</v>
      </c>
      <c r="G89" s="377">
        <v>2486.9299999999998</v>
      </c>
      <c r="H89" s="345">
        <f t="shared" si="85"/>
        <v>1.1506385562019016E-3</v>
      </c>
      <c r="I89" s="323">
        <f t="shared" si="86"/>
        <v>7.9835368687361588E-3</v>
      </c>
      <c r="J89" s="399">
        <f t="shared" si="87"/>
        <v>6.0940556779048314E-3</v>
      </c>
      <c r="K89" s="323">
        <f t="shared" si="88"/>
        <v>1.3487198040883365E-3</v>
      </c>
      <c r="L89" s="323">
        <f t="shared" si="89"/>
        <v>5.6412345708042036E-3</v>
      </c>
      <c r="M89" s="399">
        <f t="shared" si="90"/>
        <v>4.5220156720346275E-3</v>
      </c>
      <c r="N89" s="394">
        <f t="shared" si="91"/>
        <v>0.14907016814211857</v>
      </c>
      <c r="O89" s="395">
        <f t="shared" si="92"/>
        <v>-0.24932248435495274</v>
      </c>
      <c r="P89" s="386">
        <f t="shared" si="93"/>
        <v>-0.22852161720318029</v>
      </c>
      <c r="R89" s="401">
        <v>64.027999999999992</v>
      </c>
      <c r="S89" s="369">
        <v>758.34800000000007</v>
      </c>
      <c r="T89" s="374">
        <v>822.37600000000009</v>
      </c>
      <c r="U89" s="19">
        <v>77.239000000000004</v>
      </c>
      <c r="V89" s="119">
        <v>550.72699999999998</v>
      </c>
      <c r="W89" s="375">
        <v>627.96600000000001</v>
      </c>
      <c r="X89" s="345">
        <f t="shared" si="94"/>
        <v>1.5975514656938372E-3</v>
      </c>
      <c r="Y89" s="323">
        <f t="shared" si="95"/>
        <v>8.7773663053756501E-3</v>
      </c>
      <c r="Z89" s="399">
        <f t="shared" si="96"/>
        <v>6.5021803180595117E-3</v>
      </c>
      <c r="AA89" s="323">
        <f t="shared" si="97"/>
        <v>1.9537463039214649E-3</v>
      </c>
      <c r="AB89" s="323">
        <f t="shared" si="98"/>
        <v>6.2930004423509831E-3</v>
      </c>
      <c r="AC89" s="399">
        <f t="shared" si="99"/>
        <v>4.9427457375010569E-3</v>
      </c>
      <c r="AE89" s="394">
        <f t="shared" si="100"/>
        <v>0.20633160492284647</v>
      </c>
      <c r="AF89" s="395">
        <f t="shared" si="101"/>
        <v>-0.27378063896786181</v>
      </c>
      <c r="AG89" s="386">
        <f t="shared" si="102"/>
        <v>-0.2364003813340857</v>
      </c>
      <c r="AI89" s="27">
        <f t="shared" si="103"/>
        <v>3.8041708751708154</v>
      </c>
      <c r="AJ89" s="28">
        <f t="shared" si="104"/>
        <v>2.4820900212091859</v>
      </c>
      <c r="AK89" s="402">
        <f t="shared" si="105"/>
        <v>2.5511184735031445</v>
      </c>
      <c r="AL89" s="28">
        <f t="shared" si="106"/>
        <v>3.9937435367114791</v>
      </c>
      <c r="AM89" s="28">
        <f t="shared" si="107"/>
        <v>2.4012199535214278</v>
      </c>
      <c r="AN89" s="402">
        <f t="shared" si="108"/>
        <v>2.5250650400292733</v>
      </c>
      <c r="AO89" s="384">
        <f t="shared" si="127"/>
        <v>4.9832846042214503E-2</v>
      </c>
      <c r="AP89" s="385">
        <f t="shared" si="128"/>
        <v>-3.2581440236547521E-2</v>
      </c>
      <c r="AQ89" s="386">
        <f t="shared" si="129"/>
        <v>-1.0212553334732069E-2</v>
      </c>
    </row>
    <row r="90" spans="1:43" ht="19.5" customHeight="1">
      <c r="A90" s="8" t="s">
        <v>226</v>
      </c>
      <c r="B90" s="19">
        <v>81.31</v>
      </c>
      <c r="C90" s="371">
        <v>439.66</v>
      </c>
      <c r="D90" s="375">
        <v>520.97</v>
      </c>
      <c r="E90" s="19">
        <v>36.049999999999997</v>
      </c>
      <c r="F90" s="369">
        <v>1380.27</v>
      </c>
      <c r="G90" s="377">
        <v>1416.32</v>
      </c>
      <c r="H90" s="345">
        <f t="shared" si="85"/>
        <v>5.5586965126716548E-4</v>
      </c>
      <c r="I90" s="323">
        <f t="shared" si="86"/>
        <v>1.1488445640689365E-3</v>
      </c>
      <c r="J90" s="399">
        <f t="shared" si="87"/>
        <v>9.8487096265904785E-4</v>
      </c>
      <c r="K90" s="323">
        <f t="shared" si="88"/>
        <v>2.5140304517778971E-4</v>
      </c>
      <c r="L90" s="323">
        <f t="shared" si="89"/>
        <v>3.394953125114526E-3</v>
      </c>
      <c r="M90" s="399">
        <f t="shared" si="90"/>
        <v>2.5753122269690275E-3</v>
      </c>
      <c r="N90" s="394">
        <f t="shared" si="91"/>
        <v>-0.55663510023367369</v>
      </c>
      <c r="O90" s="395">
        <f t="shared" si="92"/>
        <v>2.1394031751808211</v>
      </c>
      <c r="P90" s="386">
        <f t="shared" si="93"/>
        <v>1.71862103384072</v>
      </c>
      <c r="R90" s="401">
        <v>13.000999999999999</v>
      </c>
      <c r="S90" s="369">
        <v>83.962999999999994</v>
      </c>
      <c r="T90" s="374">
        <v>96.963999999999999</v>
      </c>
      <c r="U90" s="19">
        <v>5.5100000000000007</v>
      </c>
      <c r="V90" s="119">
        <v>547.64499999999998</v>
      </c>
      <c r="W90" s="375">
        <v>553.15499999999997</v>
      </c>
      <c r="X90" s="345">
        <f t="shared" si="94"/>
        <v>3.2438568447375492E-4</v>
      </c>
      <c r="Y90" s="323">
        <f t="shared" si="95"/>
        <v>9.7181505997016621E-4</v>
      </c>
      <c r="Z90" s="399">
        <f t="shared" si="96"/>
        <v>7.6665346795179142E-4</v>
      </c>
      <c r="AA90" s="323">
        <f t="shared" si="97"/>
        <v>1.3937443693739268E-4</v>
      </c>
      <c r="AB90" s="323">
        <f t="shared" si="98"/>
        <v>6.2577833068858156E-3</v>
      </c>
      <c r="AC90" s="399">
        <f t="shared" si="99"/>
        <v>4.3539053363197966E-3</v>
      </c>
      <c r="AE90" s="394">
        <f t="shared" si="100"/>
        <v>-0.57618644719636947</v>
      </c>
      <c r="AF90" s="395">
        <f t="shared" si="101"/>
        <v>5.5224563200457348</v>
      </c>
      <c r="AG90" s="386">
        <f t="shared" si="102"/>
        <v>4.7047460913328658</v>
      </c>
      <c r="AI90" s="27">
        <f t="shared" si="103"/>
        <v>1.5989423195178942</v>
      </c>
      <c r="AJ90" s="28">
        <f t="shared" si="104"/>
        <v>1.9097256971295997</v>
      </c>
      <c r="AK90" s="402">
        <f t="shared" si="105"/>
        <v>1.8612204157629035</v>
      </c>
      <c r="AL90" s="28">
        <f t="shared" si="106"/>
        <v>1.5284327323162277</v>
      </c>
      <c r="AM90" s="28">
        <f t="shared" si="107"/>
        <v>3.9676657465568335</v>
      </c>
      <c r="AN90" s="402">
        <f t="shared" si="108"/>
        <v>3.9055792476276547</v>
      </c>
      <c r="AO90" s="384">
        <f t="shared" si="127"/>
        <v>-4.4097642761076139E-2</v>
      </c>
      <c r="AP90" s="385">
        <f t="shared" si="128"/>
        <v>1.0776102832571226</v>
      </c>
      <c r="AQ90" s="386">
        <f t="shared" si="129"/>
        <v>1.0983969521024086</v>
      </c>
    </row>
    <row r="91" spans="1:43" ht="19.5" customHeight="1">
      <c r="A91" s="8" t="s">
        <v>219</v>
      </c>
      <c r="B91" s="19">
        <v>706.5999999999998</v>
      </c>
      <c r="C91" s="371">
        <v>479.03999999999996</v>
      </c>
      <c r="D91" s="375">
        <v>1185.6399999999999</v>
      </c>
      <c r="E91" s="19">
        <v>792.46</v>
      </c>
      <c r="F91" s="369">
        <v>910.29999999999984</v>
      </c>
      <c r="G91" s="377">
        <v>1702.7599999999998</v>
      </c>
      <c r="H91" s="345">
        <f t="shared" si="85"/>
        <v>4.8306173359411999E-3</v>
      </c>
      <c r="I91" s="323">
        <f t="shared" si="86"/>
        <v>1.2517456670417669E-3</v>
      </c>
      <c r="J91" s="399">
        <f t="shared" si="87"/>
        <v>2.2414004801947778E-3</v>
      </c>
      <c r="K91" s="323">
        <f t="shared" si="88"/>
        <v>5.526403805314598E-3</v>
      </c>
      <c r="L91" s="323">
        <f t="shared" si="89"/>
        <v>2.2390009416938372E-3</v>
      </c>
      <c r="M91" s="399">
        <f t="shared" si="90"/>
        <v>3.0961496325645202E-3</v>
      </c>
      <c r="N91" s="394">
        <f t="shared" si="91"/>
        <v>0.12151146334559902</v>
      </c>
      <c r="O91" s="395">
        <f t="shared" si="92"/>
        <v>0.90025885103540393</v>
      </c>
      <c r="P91" s="386">
        <f t="shared" si="93"/>
        <v>0.43615262642960761</v>
      </c>
      <c r="R91" s="401">
        <v>159.327</v>
      </c>
      <c r="S91" s="369">
        <v>139.66799999999998</v>
      </c>
      <c r="T91" s="374">
        <v>298.995</v>
      </c>
      <c r="U91" s="19">
        <v>184.62799999999999</v>
      </c>
      <c r="V91" s="119">
        <v>250.92900000000003</v>
      </c>
      <c r="W91" s="375">
        <v>435.55700000000002</v>
      </c>
      <c r="X91" s="345">
        <f t="shared" si="94"/>
        <v>3.9753402007653219E-3</v>
      </c>
      <c r="Y91" s="323">
        <f t="shared" si="95"/>
        <v>1.616562840726429E-3</v>
      </c>
      <c r="Z91" s="399">
        <f t="shared" si="96"/>
        <v>2.3640274086284174E-3</v>
      </c>
      <c r="AA91" s="323">
        <f t="shared" si="97"/>
        <v>4.6701313144967204E-3</v>
      </c>
      <c r="AB91" s="323">
        <f t="shared" si="98"/>
        <v>2.8672941548147997E-3</v>
      </c>
      <c r="AC91" s="399">
        <f t="shared" si="99"/>
        <v>3.4282867307923485E-3</v>
      </c>
      <c r="AE91" s="394">
        <f t="shared" si="100"/>
        <v>0.15879919913134616</v>
      </c>
      <c r="AF91" s="395">
        <f t="shared" si="101"/>
        <v>0.79661053355099287</v>
      </c>
      <c r="AG91" s="386">
        <f t="shared" si="102"/>
        <v>0.45673673472800552</v>
      </c>
      <c r="AI91" s="27">
        <f t="shared" si="103"/>
        <v>2.2548400792527605</v>
      </c>
      <c r="AJ91" s="28">
        <f t="shared" si="104"/>
        <v>2.9155811623246493</v>
      </c>
      <c r="AK91" s="402">
        <f t="shared" si="105"/>
        <v>2.5218025707634699</v>
      </c>
      <c r="AL91" s="28">
        <f t="shared" si="106"/>
        <v>2.3298084445902627</v>
      </c>
      <c r="AM91" s="28">
        <f t="shared" si="107"/>
        <v>2.7565527847962219</v>
      </c>
      <c r="AN91" s="402">
        <f t="shared" si="108"/>
        <v>2.5579470976532219</v>
      </c>
      <c r="AO91" s="384">
        <f t="shared" si="127"/>
        <v>3.3247752701977079E-2</v>
      </c>
      <c r="AP91" s="385">
        <f t="shared" si="128"/>
        <v>-5.4544315069463188E-2</v>
      </c>
      <c r="AQ91" s="386">
        <f t="shared" si="129"/>
        <v>1.4332813880354374E-2</v>
      </c>
    </row>
    <row r="92" spans="1:43" ht="19.5" customHeight="1">
      <c r="A92" s="8" t="s">
        <v>227</v>
      </c>
      <c r="B92" s="19">
        <v>841.24</v>
      </c>
      <c r="C92" s="371">
        <v>1079.56</v>
      </c>
      <c r="D92" s="375">
        <v>1920.8</v>
      </c>
      <c r="E92" s="19">
        <v>720.61000000000013</v>
      </c>
      <c r="F92" s="369">
        <v>730.62</v>
      </c>
      <c r="G92" s="377">
        <v>1451.23</v>
      </c>
      <c r="H92" s="345">
        <f t="shared" si="85"/>
        <v>5.7510734895091656E-3</v>
      </c>
      <c r="I92" s="323">
        <f t="shared" si="86"/>
        <v>2.8209221616391326E-3</v>
      </c>
      <c r="J92" s="399">
        <f t="shared" si="87"/>
        <v>3.6311882547469128E-3</v>
      </c>
      <c r="K92" s="323">
        <f t="shared" si="88"/>
        <v>5.0253411480046355E-3</v>
      </c>
      <c r="L92" s="323">
        <f t="shared" si="89"/>
        <v>1.7970546721084823E-3</v>
      </c>
      <c r="M92" s="399">
        <f t="shared" si="90"/>
        <v>2.6387895130650292E-3</v>
      </c>
      <c r="N92" s="394">
        <f t="shared" si="91"/>
        <v>-0.14339546383909452</v>
      </c>
      <c r="O92" s="395">
        <f t="shared" si="92"/>
        <v>-0.32322427655711583</v>
      </c>
      <c r="P92" s="386">
        <f t="shared" si="93"/>
        <v>-0.24446584756351517</v>
      </c>
      <c r="R92" s="401">
        <v>306.38000000000005</v>
      </c>
      <c r="S92" s="369">
        <v>293.62899999999996</v>
      </c>
      <c r="T92" s="374">
        <v>600.00900000000001</v>
      </c>
      <c r="U92" s="19">
        <v>241.42100000000005</v>
      </c>
      <c r="V92" s="119">
        <v>187.73700000000002</v>
      </c>
      <c r="W92" s="375">
        <v>429.15800000000007</v>
      </c>
      <c r="X92" s="345">
        <f t="shared" si="94"/>
        <v>7.6444339673155184E-3</v>
      </c>
      <c r="Y92" s="323">
        <f t="shared" si="95"/>
        <v>3.3985575103793329E-3</v>
      </c>
      <c r="Z92" s="399">
        <f t="shared" si="96"/>
        <v>4.7440181990458978E-3</v>
      </c>
      <c r="AA92" s="323">
        <f t="shared" si="97"/>
        <v>6.1066998075975107E-3</v>
      </c>
      <c r="AB92" s="323">
        <f t="shared" si="98"/>
        <v>2.145217183914438E-3</v>
      </c>
      <c r="AC92" s="399">
        <f t="shared" si="99"/>
        <v>3.3779199434594851E-3</v>
      </c>
      <c r="AE92" s="394">
        <f t="shared" si="100"/>
        <v>-0.21202101964880213</v>
      </c>
      <c r="AF92" s="395">
        <f t="shared" si="101"/>
        <v>-0.36063195392825625</v>
      </c>
      <c r="AG92" s="386">
        <f t="shared" si="102"/>
        <v>-0.28474739545573474</v>
      </c>
      <c r="AI92" s="27">
        <f t="shared" si="103"/>
        <v>3.6420046597879323</v>
      </c>
      <c r="AJ92" s="28">
        <f t="shared" si="104"/>
        <v>2.7198951424654489</v>
      </c>
      <c r="AK92" s="402">
        <f t="shared" si="105"/>
        <v>3.1237453144523117</v>
      </c>
      <c r="AL92" s="28">
        <f t="shared" si="106"/>
        <v>3.3502310542457088</v>
      </c>
      <c r="AM92" s="28">
        <f t="shared" si="107"/>
        <v>2.5695573622402894</v>
      </c>
      <c r="AN92" s="402">
        <f t="shared" si="108"/>
        <v>2.9572018219028</v>
      </c>
      <c r="AO92" s="384">
        <f t="shared" si="127"/>
        <v>-8.011346299573735E-2</v>
      </c>
      <c r="AP92" s="385">
        <f t="shared" si="128"/>
        <v>-5.5273373549572152E-2</v>
      </c>
      <c r="AQ92" s="386">
        <f t="shared" si="129"/>
        <v>-5.3315323684995079E-2</v>
      </c>
    </row>
    <row r="93" spans="1:43" ht="19.5" customHeight="1">
      <c r="A93" s="8" t="s">
        <v>228</v>
      </c>
      <c r="B93" s="19">
        <v>1481.8</v>
      </c>
      <c r="C93" s="371">
        <v>1447.1000000000001</v>
      </c>
      <c r="D93" s="375">
        <v>2928.9</v>
      </c>
      <c r="E93" s="19">
        <v>1059.53</v>
      </c>
      <c r="F93" s="369">
        <v>990.75</v>
      </c>
      <c r="G93" s="377">
        <v>2050.2799999999997</v>
      </c>
      <c r="H93" s="345">
        <f t="shared" si="85"/>
        <v>1.0130213371635539E-2</v>
      </c>
      <c r="I93" s="323">
        <f t="shared" si="86"/>
        <v>3.7813150358553386E-3</v>
      </c>
      <c r="J93" s="399">
        <f t="shared" si="87"/>
        <v>5.5369571425074099E-3</v>
      </c>
      <c r="K93" s="323">
        <f t="shared" si="88"/>
        <v>7.3888784592849805E-3</v>
      </c>
      <c r="L93" s="323">
        <f t="shared" si="89"/>
        <v>2.4368781533375475E-3</v>
      </c>
      <c r="M93" s="399">
        <f t="shared" si="90"/>
        <v>3.7280495599229394E-3</v>
      </c>
      <c r="N93" s="394">
        <f t="shared" si="91"/>
        <v>-0.28497098123903358</v>
      </c>
      <c r="O93" s="395">
        <f t="shared" si="92"/>
        <v>-0.31535484762628713</v>
      </c>
      <c r="P93" s="386">
        <f t="shared" si="93"/>
        <v>-0.29998292874457999</v>
      </c>
      <c r="R93" s="401">
        <v>287.11399999999998</v>
      </c>
      <c r="S93" s="369">
        <v>283.8</v>
      </c>
      <c r="T93" s="374">
        <v>570.91399999999999</v>
      </c>
      <c r="U93" s="19">
        <v>211.17500000000001</v>
      </c>
      <c r="V93" s="119">
        <v>206.25</v>
      </c>
      <c r="W93" s="375">
        <v>417.42500000000001</v>
      </c>
      <c r="X93" s="345">
        <f t="shared" si="94"/>
        <v>7.1637313600490474E-3</v>
      </c>
      <c r="Y93" s="323">
        <f t="shared" si="95"/>
        <v>3.2847934687842647E-3</v>
      </c>
      <c r="Z93" s="399">
        <f t="shared" si="96"/>
        <v>4.5139763005056415E-3</v>
      </c>
      <c r="AA93" s="323">
        <f t="shared" si="97"/>
        <v>5.3416327985941741E-3</v>
      </c>
      <c r="AB93" s="323">
        <f t="shared" si="98"/>
        <v>2.3567599577193244E-3</v>
      </c>
      <c r="AC93" s="399">
        <f t="shared" si="99"/>
        <v>3.2855690267886779E-3</v>
      </c>
      <c r="AE93" s="394">
        <f t="shared" si="100"/>
        <v>-0.26449075976789699</v>
      </c>
      <c r="AF93" s="395">
        <f t="shared" si="101"/>
        <v>-0.27325581395348841</v>
      </c>
      <c r="AG93" s="386">
        <f t="shared" si="102"/>
        <v>-0.26884784748666168</v>
      </c>
      <c r="AI93" s="27">
        <f t="shared" si="103"/>
        <v>1.9376029153731946</v>
      </c>
      <c r="AJ93" s="28">
        <f t="shared" si="104"/>
        <v>1.9611637067237921</v>
      </c>
      <c r="AK93" s="402">
        <f t="shared" si="105"/>
        <v>1.9492437433848884</v>
      </c>
      <c r="AL93" s="28">
        <f t="shared" si="106"/>
        <v>1.993100714467736</v>
      </c>
      <c r="AM93" s="28">
        <f t="shared" si="107"/>
        <v>2.0817562452687359</v>
      </c>
      <c r="AN93" s="402">
        <f t="shared" si="108"/>
        <v>2.0359414323897225</v>
      </c>
      <c r="AO93" s="384">
        <f t="shared" si="127"/>
        <v>2.8642503917709117E-2</v>
      </c>
      <c r="AP93" s="385">
        <f t="shared" si="128"/>
        <v>6.1490296873991601E-2</v>
      </c>
      <c r="AQ93" s="386">
        <f t="shared" si="129"/>
        <v>4.4477602813428753E-2</v>
      </c>
    </row>
    <row r="94" spans="1:43" ht="19.5" customHeight="1">
      <c r="A94" s="8" t="s">
        <v>234</v>
      </c>
      <c r="B94" s="19">
        <v>478.79999999999995</v>
      </c>
      <c r="C94" s="371">
        <v>184.03</v>
      </c>
      <c r="D94" s="375">
        <v>662.82999999999993</v>
      </c>
      <c r="E94" s="19">
        <v>510.46999999999997</v>
      </c>
      <c r="F94" s="369">
        <v>527.76</v>
      </c>
      <c r="G94" s="377">
        <v>1038.23</v>
      </c>
      <c r="H94" s="345">
        <f t="shared" si="85"/>
        <v>3.2732799043994438E-3</v>
      </c>
      <c r="I94" s="323">
        <f t="shared" si="86"/>
        <v>4.8087582478644039E-4</v>
      </c>
      <c r="J94" s="399">
        <f t="shared" si="87"/>
        <v>1.2530510781413452E-3</v>
      </c>
      <c r="K94" s="323">
        <f t="shared" si="88"/>
        <v>3.5598810671818673E-3</v>
      </c>
      <c r="L94" s="323">
        <f t="shared" si="89"/>
        <v>1.2980941854205642E-3</v>
      </c>
      <c r="M94" s="399">
        <f t="shared" si="90"/>
        <v>1.8878264893569629E-3</v>
      </c>
      <c r="N94" s="394">
        <f t="shared" ref="N94:N95" si="130">(E94-B94)/B94</f>
        <v>6.6144527986633284E-2</v>
      </c>
      <c r="O94" s="395">
        <f t="shared" ref="O94:O95" si="131">(F94-C94)/C94</f>
        <v>1.8677932945715374</v>
      </c>
      <c r="P94" s="386">
        <f t="shared" ref="P94:P95" si="132">(G94-D94)/D94</f>
        <v>0.5663593983374321</v>
      </c>
      <c r="R94" s="401">
        <v>127.69399999999999</v>
      </c>
      <c r="S94" s="369">
        <v>79.501999999999995</v>
      </c>
      <c r="T94" s="374">
        <v>207.19599999999997</v>
      </c>
      <c r="U94" s="19">
        <v>148.036</v>
      </c>
      <c r="V94" s="119">
        <v>186.90200000000004</v>
      </c>
      <c r="W94" s="375">
        <v>334.93800000000005</v>
      </c>
      <c r="X94" s="345">
        <f t="shared" si="94"/>
        <v>3.1860707324968588E-3</v>
      </c>
      <c r="Y94" s="323">
        <f t="shared" si="95"/>
        <v>9.2018199561411758E-4</v>
      </c>
      <c r="Z94" s="399">
        <f t="shared" si="96"/>
        <v>1.638211418111251E-3</v>
      </c>
      <c r="AA94" s="323">
        <f t="shared" si="97"/>
        <v>3.7445434022620439E-3</v>
      </c>
      <c r="AB94" s="323">
        <f t="shared" si="98"/>
        <v>2.1356758769340957E-3</v>
      </c>
      <c r="AC94" s="399">
        <f t="shared" si="99"/>
        <v>2.6363105197210186E-3</v>
      </c>
      <c r="AE94" s="394">
        <f t="shared" ref="AE94:AE95" si="133">(U94-R94)/R94</f>
        <v>0.15930270803639962</v>
      </c>
      <c r="AF94" s="395">
        <f t="shared" ref="AF94:AF95" si="134">(V94-S94)/S94</f>
        <v>1.3509094110839985</v>
      </c>
      <c r="AG94" s="386">
        <f t="shared" ref="AG94:AG95" si="135">(W94-T94)/T94</f>
        <v>0.61652734608776272</v>
      </c>
      <c r="AI94" s="27">
        <f t="shared" ref="AI94:AI95" si="136">(R94/B94)*10</f>
        <v>2.6669590643274854</v>
      </c>
      <c r="AJ94" s="28">
        <f t="shared" ref="AJ94:AJ95" si="137">(S94/C94)*10</f>
        <v>4.3200565125251318</v>
      </c>
      <c r="AK94" s="402">
        <f t="shared" ref="AK94:AK95" si="138">(T94/D94)*10</f>
        <v>3.1259297255706593</v>
      </c>
      <c r="AL94" s="28">
        <f t="shared" ref="AL94:AL95" si="139">(U94/E94)*10</f>
        <v>2.8999941230630597</v>
      </c>
      <c r="AM94" s="28">
        <f t="shared" ref="AM94:AM95" si="140">(V94/F94)*10</f>
        <v>3.5414203425799617</v>
      </c>
      <c r="AN94" s="402">
        <f t="shared" ref="AN94:AN95" si="141">(W94/G94)*10</f>
        <v>3.2260481781493504</v>
      </c>
      <c r="AO94" s="384">
        <f t="shared" ref="AO94:AO95" si="142">(AL94-AI94)/AI94</f>
        <v>8.7378566042721637E-2</v>
      </c>
      <c r="AP94" s="385">
        <f t="shared" ref="AP94:AP95" si="143">(AM94-AJ94)/AJ94</f>
        <v>-0.18023749635859429</v>
      </c>
      <c r="AQ94" s="386">
        <f t="shared" ref="AQ94:AQ95" si="144">(AN94-AK94)/AK94</f>
        <v>3.2028375993133955E-2</v>
      </c>
    </row>
    <row r="95" spans="1:43" ht="19.5" customHeight="1">
      <c r="A95" s="8" t="s">
        <v>229</v>
      </c>
      <c r="B95" s="19">
        <v>32.659999999999997</v>
      </c>
      <c r="C95" s="371">
        <v>456.70000000000005</v>
      </c>
      <c r="D95" s="375">
        <v>489.36</v>
      </c>
      <c r="E95" s="19">
        <v>162.10999999999999</v>
      </c>
      <c r="F95" s="369">
        <v>328.79999999999995</v>
      </c>
      <c r="G95" s="377">
        <v>490.90999999999997</v>
      </c>
      <c r="H95" s="345">
        <f t="shared" si="85"/>
        <v>2.2327761419733885E-4</v>
      </c>
      <c r="I95" s="323">
        <f t="shared" si="86"/>
        <v>1.1933705872953721E-3</v>
      </c>
      <c r="J95" s="399">
        <f t="shared" si="87"/>
        <v>9.251136424109482E-4</v>
      </c>
      <c r="K95" s="323">
        <f t="shared" si="88"/>
        <v>1.1305117240990705E-3</v>
      </c>
      <c r="L95" s="323">
        <f t="shared" si="89"/>
        <v>8.0872625467311176E-4</v>
      </c>
      <c r="M95" s="399">
        <f t="shared" si="90"/>
        <v>8.9262774326519809E-4</v>
      </c>
      <c r="N95" s="394">
        <f t="shared" si="130"/>
        <v>3.9635639926515616</v>
      </c>
      <c r="O95" s="395">
        <f t="shared" si="131"/>
        <v>-0.28005255090869297</v>
      </c>
      <c r="P95" s="386">
        <f t="shared" si="132"/>
        <v>3.1674023213992858E-3</v>
      </c>
      <c r="R95" s="401">
        <v>14.134</v>
      </c>
      <c r="S95" s="369">
        <v>244.66800000000006</v>
      </c>
      <c r="T95" s="374">
        <v>258.80200000000008</v>
      </c>
      <c r="U95" s="19">
        <v>37.042000000000002</v>
      </c>
      <c r="V95" s="119">
        <v>254.80899999999997</v>
      </c>
      <c r="W95" s="375">
        <v>291.851</v>
      </c>
      <c r="X95" s="345">
        <f t="shared" si="94"/>
        <v>3.5265496995246924E-4</v>
      </c>
      <c r="Y95" s="323">
        <f t="shared" si="95"/>
        <v>2.8318669782258937E-3</v>
      </c>
      <c r="Z95" s="399">
        <f t="shared" si="96"/>
        <v>2.0462383030079162E-3</v>
      </c>
      <c r="AA95" s="323">
        <f t="shared" si="97"/>
        <v>9.3697057949816687E-4</v>
      </c>
      <c r="AB95" s="323">
        <f t="shared" si="98"/>
        <v>2.9116298088072887E-3</v>
      </c>
      <c r="AC95" s="399">
        <f t="shared" si="99"/>
        <v>2.2971710032635858E-3</v>
      </c>
      <c r="AE95" s="394">
        <f t="shared" si="133"/>
        <v>1.6207726050657989</v>
      </c>
      <c r="AF95" s="395">
        <f t="shared" si="134"/>
        <v>4.1448003008157597E-2</v>
      </c>
      <c r="AG95" s="386">
        <f t="shared" si="135"/>
        <v>0.12769994049504993</v>
      </c>
      <c r="AI95" s="27">
        <f t="shared" si="136"/>
        <v>4.3276178812002453</v>
      </c>
      <c r="AJ95" s="28">
        <f t="shared" si="137"/>
        <v>5.3573023866871043</v>
      </c>
      <c r="AK95" s="402">
        <f t="shared" si="138"/>
        <v>5.2885810037600143</v>
      </c>
      <c r="AL95" s="28">
        <f t="shared" si="139"/>
        <v>2.2849916723212638</v>
      </c>
      <c r="AM95" s="28">
        <f t="shared" si="140"/>
        <v>7.749665450121654</v>
      </c>
      <c r="AN95" s="402">
        <f t="shared" si="141"/>
        <v>5.945101953514901</v>
      </c>
      <c r="AO95" s="384">
        <f t="shared" si="142"/>
        <v>-0.47199782073006602</v>
      </c>
      <c r="AP95" s="385">
        <f t="shared" si="143"/>
        <v>0.4465611404313431</v>
      </c>
      <c r="AQ95" s="386">
        <f t="shared" si="144"/>
        <v>0.12413933894330464</v>
      </c>
    </row>
    <row r="96" spans="1:43" ht="19.5" customHeight="1" thickBot="1">
      <c r="A96" s="8" t="s">
        <v>17</v>
      </c>
      <c r="B96" s="19">
        <f t="shared" ref="B96:G96" si="145">B97-SUM(B69:B95)</f>
        <v>3834.0400000000081</v>
      </c>
      <c r="C96" s="371">
        <f t="shared" si="145"/>
        <v>14926.960000000021</v>
      </c>
      <c r="D96" s="376">
        <f t="shared" si="145"/>
        <v>18760.999999999942</v>
      </c>
      <c r="E96" s="21">
        <f t="shared" si="145"/>
        <v>3870.2700000000186</v>
      </c>
      <c r="F96" s="119">
        <f t="shared" si="145"/>
        <v>14526.409999999974</v>
      </c>
      <c r="G96" s="375">
        <f t="shared" si="145"/>
        <v>18396.679999999935</v>
      </c>
      <c r="H96" s="345">
        <f t="shared" si="85"/>
        <v>2.6211123819264145E-2</v>
      </c>
      <c r="I96" s="323">
        <f t="shared" si="86"/>
        <v>3.9004587303995079E-2</v>
      </c>
      <c r="J96" s="399">
        <f t="shared" si="87"/>
        <v>3.5466848629376622E-2</v>
      </c>
      <c r="K96" s="323">
        <f t="shared" si="88"/>
        <v>2.6990226453821053E-2</v>
      </c>
      <c r="L96" s="323">
        <f t="shared" si="89"/>
        <v>3.5729589881830955E-2</v>
      </c>
      <c r="M96" s="399">
        <f t="shared" si="90"/>
        <v>3.3450911474551238E-2</v>
      </c>
      <c r="N96" s="396">
        <f t="shared" si="91"/>
        <v>9.449562341553662E-3</v>
      </c>
      <c r="O96" s="397">
        <f t="shared" si="92"/>
        <v>-2.683399700944104E-2</v>
      </c>
      <c r="P96" s="388">
        <f t="shared" si="93"/>
        <v>-1.9419007515591287E-2</v>
      </c>
      <c r="R96" s="19">
        <f t="shared" ref="R96:W96" si="146">R97-SUM(R69:R95)</f>
        <v>1032.304999999993</v>
      </c>
      <c r="S96" s="119">
        <f t="shared" si="146"/>
        <v>3555.0299999999988</v>
      </c>
      <c r="T96" s="375">
        <f t="shared" si="146"/>
        <v>4587.3350000000064</v>
      </c>
      <c r="U96" s="119">
        <f t="shared" si="146"/>
        <v>1055.4989999999962</v>
      </c>
      <c r="V96" s="119">
        <f t="shared" si="146"/>
        <v>3639.3910000000906</v>
      </c>
      <c r="W96" s="375">
        <f t="shared" si="146"/>
        <v>4694.8899999999558</v>
      </c>
      <c r="X96" s="345">
        <f t="shared" si="94"/>
        <v>2.5756862088352997E-2</v>
      </c>
      <c r="Y96" s="323">
        <f t="shared" si="95"/>
        <v>4.1147073027949684E-2</v>
      </c>
      <c r="Z96" s="399">
        <f t="shared" si="96"/>
        <v>3.6270123823343055E-2</v>
      </c>
      <c r="AA96" s="323">
        <f t="shared" si="97"/>
        <v>2.6698653142101722E-2</v>
      </c>
      <c r="AB96" s="323">
        <f t="shared" si="98"/>
        <v>4.1586283535923897E-2</v>
      </c>
      <c r="AC96" s="399">
        <f t="shared" si="99"/>
        <v>3.695366872654908E-2</v>
      </c>
      <c r="AE96" s="396">
        <f t="shared" si="100"/>
        <v>2.2468165900584904E-2</v>
      </c>
      <c r="AF96" s="397">
        <f t="shared" si="101"/>
        <v>2.3730038846392791E-2</v>
      </c>
      <c r="AG96" s="388">
        <f t="shared" si="102"/>
        <v>2.3446074899685594E-2</v>
      </c>
      <c r="AI96" s="27">
        <f t="shared" si="103"/>
        <v>2.6924732136336367</v>
      </c>
      <c r="AJ96" s="28">
        <f t="shared" si="104"/>
        <v>2.3816168864926239</v>
      </c>
      <c r="AK96" s="402">
        <f t="shared" si="105"/>
        <v>2.4451441820798574</v>
      </c>
      <c r="AL96" s="28">
        <f t="shared" si="106"/>
        <v>2.7271973273182262</v>
      </c>
      <c r="AM96" s="28">
        <f t="shared" si="107"/>
        <v>2.5053616137780068</v>
      </c>
      <c r="AN96" s="402">
        <f t="shared" si="108"/>
        <v>2.5520311273555727</v>
      </c>
      <c r="AO96" s="387">
        <f t="shared" si="127"/>
        <v>1.289673505710664E-2</v>
      </c>
      <c r="AP96" s="385">
        <f t="shared" si="128"/>
        <v>5.19582843013933E-2</v>
      </c>
      <c r="AQ96" s="386">
        <f t="shared" si="129"/>
        <v>4.3713964214902243E-2</v>
      </c>
    </row>
    <row r="97" spans="1:43" ht="25.5" customHeight="1" thickBot="1">
      <c r="A97" s="12" t="s">
        <v>18</v>
      </c>
      <c r="B97" s="17">
        <v>146275.29999999999</v>
      </c>
      <c r="C97" s="372">
        <v>382697.55</v>
      </c>
      <c r="D97" s="18">
        <v>528972.84999999986</v>
      </c>
      <c r="E97" s="17">
        <v>143395.24</v>
      </c>
      <c r="F97" s="373">
        <v>406565.26000000007</v>
      </c>
      <c r="G97" s="378">
        <v>549960.5</v>
      </c>
      <c r="H97" s="334">
        <f t="shared" ref="H97:M97" si="147">SUM(H69:H96)</f>
        <v>1</v>
      </c>
      <c r="I97" s="338">
        <f t="shared" si="147"/>
        <v>0.99999999999999989</v>
      </c>
      <c r="J97" s="335">
        <f t="shared" si="147"/>
        <v>1.0000000000000004</v>
      </c>
      <c r="K97" s="338">
        <f t="shared" si="147"/>
        <v>1.0000000000000002</v>
      </c>
      <c r="L97" s="338">
        <f t="shared" si="147"/>
        <v>0.99999999999999989</v>
      </c>
      <c r="M97" s="335">
        <f t="shared" si="147"/>
        <v>0.99999999999999967</v>
      </c>
      <c r="N97" s="389">
        <f t="shared" si="91"/>
        <v>-1.9689311866049823E-2</v>
      </c>
      <c r="O97" s="390">
        <f t="shared" si="92"/>
        <v>6.2367031092830566E-2</v>
      </c>
      <c r="P97" s="391">
        <f t="shared" si="93"/>
        <v>3.9676232910630757E-2</v>
      </c>
      <c r="R97" s="17">
        <v>40078.833999999995</v>
      </c>
      <c r="S97" s="372">
        <v>86398.126000000018</v>
      </c>
      <c r="T97" s="18">
        <v>126476.95999999999</v>
      </c>
      <c r="U97" s="17">
        <v>39533.792000000009</v>
      </c>
      <c r="V97" s="373">
        <v>87514.216000000073</v>
      </c>
      <c r="W97" s="378">
        <v>127048.00799999996</v>
      </c>
      <c r="X97" s="334">
        <f t="shared" ref="X97:AC97" si="148">SUM(X69:X96)</f>
        <v>1</v>
      </c>
      <c r="Y97" s="338">
        <f t="shared" si="148"/>
        <v>0.99999999999999989</v>
      </c>
      <c r="Z97" s="335">
        <f t="shared" si="148"/>
        <v>0.99999999999999989</v>
      </c>
      <c r="AA97" s="338">
        <f t="shared" si="148"/>
        <v>0.99999999999999956</v>
      </c>
      <c r="AB97" s="338">
        <f t="shared" si="148"/>
        <v>1.0000000000000007</v>
      </c>
      <c r="AC97" s="335">
        <f t="shared" si="148"/>
        <v>1</v>
      </c>
      <c r="AE97" s="389">
        <f t="shared" si="100"/>
        <v>-1.3599247922232138E-2</v>
      </c>
      <c r="AF97" s="390">
        <f t="shared" si="101"/>
        <v>1.2917988522112789E-2</v>
      </c>
      <c r="AG97" s="391">
        <f t="shared" si="102"/>
        <v>4.5150357820109384E-3</v>
      </c>
      <c r="AI97" s="403">
        <f t="shared" si="103"/>
        <v>2.7399591045104676</v>
      </c>
      <c r="AJ97" s="404">
        <f t="shared" si="104"/>
        <v>2.2576085475331635</v>
      </c>
      <c r="AK97" s="405">
        <f t="shared" si="105"/>
        <v>2.3909915225327731</v>
      </c>
      <c r="AL97" s="404">
        <f t="shared" si="106"/>
        <v>2.756980775651968</v>
      </c>
      <c r="AM97" s="404">
        <f t="shared" si="107"/>
        <v>2.1525256732461613</v>
      </c>
      <c r="AN97" s="405">
        <f t="shared" si="108"/>
        <v>2.3101296911323623</v>
      </c>
      <c r="AO97" s="389">
        <f t="shared" si="127"/>
        <v>6.212381459810689E-3</v>
      </c>
      <c r="AP97" s="390">
        <f t="shared" si="128"/>
        <v>-4.6546100475135015E-2</v>
      </c>
      <c r="AQ97" s="391">
        <f t="shared" si="129"/>
        <v>-3.3819371854047403E-2</v>
      </c>
    </row>
  </sheetData>
  <mergeCells count="66">
    <mergeCell ref="AO67:AQ67"/>
    <mergeCell ref="X66:AC66"/>
    <mergeCell ref="AE66:AG66"/>
    <mergeCell ref="AI66:AN66"/>
    <mergeCell ref="AO66:AQ66"/>
    <mergeCell ref="AI67:AK67"/>
    <mergeCell ref="AL67:AN67"/>
    <mergeCell ref="X67:Z67"/>
    <mergeCell ref="AA67:AC67"/>
    <mergeCell ref="AE67:AG67"/>
    <mergeCell ref="A66:A68"/>
    <mergeCell ref="B66:G66"/>
    <mergeCell ref="H66:M66"/>
    <mergeCell ref="N66:P66"/>
    <mergeCell ref="R66:W66"/>
    <mergeCell ref="R67:T67"/>
    <mergeCell ref="U67:W67"/>
    <mergeCell ref="B67:D67"/>
    <mergeCell ref="E67:G67"/>
    <mergeCell ref="H67:J67"/>
    <mergeCell ref="K67:M67"/>
    <mergeCell ref="N67:P67"/>
    <mergeCell ref="AI37:AN37"/>
    <mergeCell ref="AO37:AQ37"/>
    <mergeCell ref="B38:D38"/>
    <mergeCell ref="E38:G38"/>
    <mergeCell ref="H38:J38"/>
    <mergeCell ref="K38:M38"/>
    <mergeCell ref="N38:P38"/>
    <mergeCell ref="R38:T38"/>
    <mergeCell ref="U38:W38"/>
    <mergeCell ref="X38:Z38"/>
    <mergeCell ref="AA38:AC38"/>
    <mergeCell ref="AE38:AG38"/>
    <mergeCell ref="AI38:AK38"/>
    <mergeCell ref="AL38:AN38"/>
    <mergeCell ref="AO38:AQ38"/>
    <mergeCell ref="X37:AC37"/>
    <mergeCell ref="X5:Z5"/>
    <mergeCell ref="AA5:AC5"/>
    <mergeCell ref="AE37:AG37"/>
    <mergeCell ref="A4:A6"/>
    <mergeCell ref="B4:G4"/>
    <mergeCell ref="B5:D5"/>
    <mergeCell ref="E5:G5"/>
    <mergeCell ref="R4:W4"/>
    <mergeCell ref="A37:A39"/>
    <mergeCell ref="B37:G37"/>
    <mergeCell ref="H37:M37"/>
    <mergeCell ref="N37:P37"/>
    <mergeCell ref="R37:W37"/>
    <mergeCell ref="AE4:AG4"/>
    <mergeCell ref="AE5:AG5"/>
    <mergeCell ref="X4:AC4"/>
    <mergeCell ref="AO4:AQ4"/>
    <mergeCell ref="AO5:AQ5"/>
    <mergeCell ref="AI4:AN4"/>
    <mergeCell ref="AI5:AK5"/>
    <mergeCell ref="AL5:AN5"/>
    <mergeCell ref="R5:T5"/>
    <mergeCell ref="H4:M4"/>
    <mergeCell ref="H5:J5"/>
    <mergeCell ref="K5:M5"/>
    <mergeCell ref="U5:W5"/>
    <mergeCell ref="N4:P4"/>
    <mergeCell ref="N5:P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H40:M63 X40:AC63 H69:P95 H96:P97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" id="{63228B5E-1B22-4683-B9E0-192081A9244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N7:P33</xm:sqref>
        </x14:conditionalFormatting>
        <x14:conditionalFormatting xmlns:xm="http://schemas.microsoft.com/office/excel/2006/main">
          <x14:cfRule type="iconSet" priority="351" id="{0822BA1B-411E-4E1F-984E-3544F86596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N40:P63</xm:sqref>
        </x14:conditionalFormatting>
        <x14:conditionalFormatting xmlns:xm="http://schemas.microsoft.com/office/excel/2006/main">
          <x14:cfRule type="iconSet" priority="358" id="{B47FF87F-7C8A-4CDD-8701-261A8AA44E6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N69:P97</xm:sqref>
        </x14:conditionalFormatting>
        <x14:conditionalFormatting xmlns:xm="http://schemas.microsoft.com/office/excel/2006/main">
          <x14:cfRule type="iconSet" priority="16" id="{539B4083-C97E-498D-ACB0-1E91BE6F047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AE7:AF33</xm:sqref>
        </x14:conditionalFormatting>
        <x14:conditionalFormatting xmlns:xm="http://schemas.microsoft.com/office/excel/2006/main">
          <x14:cfRule type="iconSet" priority="353" id="{FD7F9DF9-5108-4EAE-ADF7-30F3A62C76A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AE40:AF63</xm:sqref>
        </x14:conditionalFormatting>
        <x14:conditionalFormatting xmlns:xm="http://schemas.microsoft.com/office/excel/2006/main">
          <x14:cfRule type="iconSet" priority="360" id="{DE27C840-A7FD-4C16-8AFE-5B0F644FB1F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AE69:AF97</xm:sqref>
        </x14:conditionalFormatting>
        <x14:conditionalFormatting xmlns:xm="http://schemas.microsoft.com/office/excel/2006/main">
          <x14:cfRule type="iconSet" priority="23" id="{55F0F2BA-94C6-498D-851E-AE1B01CE23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AG7:AG33</xm:sqref>
        </x14:conditionalFormatting>
        <x14:conditionalFormatting xmlns:xm="http://schemas.microsoft.com/office/excel/2006/main">
          <x14:cfRule type="iconSet" priority="355" id="{5E26E2B2-9110-4D30-970A-78E8D8CB9CF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AG40:AG63</xm:sqref>
        </x14:conditionalFormatting>
        <x14:conditionalFormatting xmlns:xm="http://schemas.microsoft.com/office/excel/2006/main">
          <x14:cfRule type="iconSet" priority="362" id="{A07927AE-1D24-4D84-A093-4AC20E303C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AG69:AG97</xm:sqref>
        </x14:conditionalFormatting>
        <x14:conditionalFormatting xmlns:xm="http://schemas.microsoft.com/office/excel/2006/main">
          <x14:cfRule type="iconSet" priority="9" id="{310295A7-2854-44ED-98D6-79D0DE17651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AO7:AQ33</xm:sqref>
        </x14:conditionalFormatting>
        <x14:conditionalFormatting xmlns:xm="http://schemas.microsoft.com/office/excel/2006/main">
          <x14:cfRule type="iconSet" priority="357" id="{17133D98-3F48-4430-9645-49FC28CB98D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AO40:AQ63</xm:sqref>
        </x14:conditionalFormatting>
        <x14:conditionalFormatting xmlns:xm="http://schemas.microsoft.com/office/excel/2006/main">
          <x14:cfRule type="iconSet" priority="364" id="{273E794E-2C67-4C26-8D20-F3EB53C4348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AO69:AQ97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75C42-B3A2-4C57-80CB-B358B3F2BA44}">
  <sheetPr>
    <pageSetUpPr fitToPage="1"/>
  </sheetPr>
  <dimension ref="A1:AG57"/>
  <sheetViews>
    <sheetView showGridLines="0" workbookViewId="0">
      <selection activeCell="P55" sqref="P55"/>
    </sheetView>
  </sheetViews>
  <sheetFormatPr defaultRowHeight="15"/>
  <cols>
    <col min="1" max="2" width="2.85546875" customWidth="1"/>
    <col min="3" max="3" width="2.28515625" customWidth="1"/>
    <col min="4" max="4" width="22" customWidth="1"/>
    <col min="11" max="11" width="1.7109375" customWidth="1"/>
    <col min="18" max="18" width="1.7109375" customWidth="1"/>
    <col min="19" max="21" width="10.5703125" customWidth="1"/>
    <col min="22" max="22" width="10.85546875" customWidth="1"/>
    <col min="23" max="23" width="2.140625" customWidth="1"/>
    <col min="28" max="28" width="10.85546875" customWidth="1"/>
    <col min="29" max="29" width="2" customWidth="1"/>
    <col min="32" max="32" width="10.85546875" customWidth="1"/>
  </cols>
  <sheetData>
    <row r="1" spans="1:33" ht="15.75">
      <c r="A1" s="30" t="s">
        <v>143</v>
      </c>
      <c r="B1" s="4"/>
    </row>
    <row r="3" spans="1:33">
      <c r="A3" s="1" t="s">
        <v>132</v>
      </c>
    </row>
    <row r="4" spans="1:33" ht="15.75" thickBot="1"/>
    <row r="5" spans="1:33" ht="21.75" customHeight="1">
      <c r="A5" s="467" t="s">
        <v>16</v>
      </c>
      <c r="B5" s="450"/>
      <c r="C5" s="450"/>
      <c r="D5" s="450"/>
      <c r="E5" s="458" t="s">
        <v>170</v>
      </c>
      <c r="F5" s="511"/>
      <c r="G5" s="511"/>
      <c r="H5" s="511"/>
      <c r="I5" s="511"/>
      <c r="J5" s="459"/>
      <c r="L5" s="512" t="s">
        <v>129</v>
      </c>
      <c r="M5" s="511"/>
      <c r="N5" s="511"/>
      <c r="O5" s="511"/>
      <c r="P5" s="511"/>
      <c r="Q5" s="459"/>
      <c r="S5" s="517" t="s">
        <v>154</v>
      </c>
      <c r="T5" s="517"/>
      <c r="U5" s="517"/>
    </row>
    <row r="6" spans="1:33" ht="18.75" customHeight="1">
      <c r="A6" s="485"/>
      <c r="B6" s="451"/>
      <c r="C6" s="451"/>
      <c r="D6" s="451"/>
      <c r="E6" s="500">
        <v>2025</v>
      </c>
      <c r="F6" s="498"/>
      <c r="G6" s="499"/>
      <c r="H6" s="513">
        <v>2026</v>
      </c>
      <c r="I6" s="514"/>
      <c r="J6" s="515"/>
      <c r="L6" s="497">
        <f>E6</f>
        <v>2025</v>
      </c>
      <c r="M6" s="498"/>
      <c r="N6" s="499"/>
      <c r="O6" s="500">
        <f>H6</f>
        <v>2026</v>
      </c>
      <c r="P6" s="498"/>
      <c r="Q6" s="501"/>
      <c r="S6" s="520" t="s">
        <v>128</v>
      </c>
      <c r="T6" s="519" t="s">
        <v>127</v>
      </c>
      <c r="U6" s="451" t="s">
        <v>12</v>
      </c>
    </row>
    <row r="7" spans="1:33" ht="18.75" customHeight="1" thickBot="1">
      <c r="A7" s="468"/>
      <c r="B7" s="491"/>
      <c r="C7" s="491"/>
      <c r="D7" s="491"/>
      <c r="E7" s="99" t="s">
        <v>29</v>
      </c>
      <c r="F7" s="160" t="s">
        <v>30</v>
      </c>
      <c r="G7" s="134" t="s">
        <v>12</v>
      </c>
      <c r="H7" s="352" t="s">
        <v>29</v>
      </c>
      <c r="I7" s="353" t="s">
        <v>30</v>
      </c>
      <c r="J7" s="354" t="s">
        <v>12</v>
      </c>
      <c r="L7" s="25" t="s">
        <v>29</v>
      </c>
      <c r="M7" s="135" t="s">
        <v>30</v>
      </c>
      <c r="N7" s="176" t="s">
        <v>12</v>
      </c>
      <c r="O7" s="99" t="s">
        <v>29</v>
      </c>
      <c r="P7" s="135" t="s">
        <v>30</v>
      </c>
      <c r="Q7" s="166" t="s">
        <v>12</v>
      </c>
      <c r="S7" s="457"/>
      <c r="T7" s="445"/>
      <c r="U7" s="491"/>
    </row>
    <row r="8" spans="1:33" ht="24" customHeight="1" thickBot="1">
      <c r="A8" s="12" t="s">
        <v>20</v>
      </c>
      <c r="B8" s="13"/>
      <c r="C8" s="13"/>
      <c r="D8" s="13"/>
      <c r="E8" s="17">
        <v>95405.689999999973</v>
      </c>
      <c r="F8" s="340">
        <v>110871.69000000002</v>
      </c>
      <c r="G8" s="162">
        <v>206277.38</v>
      </c>
      <c r="H8" s="17">
        <v>86575.089999999953</v>
      </c>
      <c r="I8" s="340">
        <v>102875.73</v>
      </c>
      <c r="J8" s="18">
        <v>189450.81999999995</v>
      </c>
      <c r="L8" s="334">
        <f t="shared" ref="L8:Q8" si="0">E8/E16</f>
        <v>0.42830346947767811</v>
      </c>
      <c r="M8" s="343">
        <f t="shared" si="0"/>
        <v>0.39343784631992029</v>
      </c>
      <c r="N8" s="338">
        <f t="shared" si="0"/>
        <v>0.40883043736473845</v>
      </c>
      <c r="O8" s="334">
        <f t="shared" si="0"/>
        <v>0.40662698674005221</v>
      </c>
      <c r="P8" s="343">
        <f t="shared" si="0"/>
        <v>0.35535805329763004</v>
      </c>
      <c r="Q8" s="335">
        <f t="shared" si="0"/>
        <v>0.37708474013828636</v>
      </c>
      <c r="S8" s="325">
        <f t="shared" ref="S8:U19" si="1">(H8-E8)/E8</f>
        <v>-9.2558420781821527E-2</v>
      </c>
      <c r="T8" s="329">
        <f t="shared" si="1"/>
        <v>-7.2119041389195199E-2</v>
      </c>
      <c r="U8" s="164">
        <f t="shared" si="1"/>
        <v>-8.157249234016864E-2</v>
      </c>
    </row>
    <row r="9" spans="1:33" s="3" customFormat="1" ht="24" customHeight="1">
      <c r="A9" s="46"/>
      <c r="B9" s="177" t="s">
        <v>33</v>
      </c>
      <c r="C9" s="177"/>
      <c r="D9" s="178"/>
      <c r="E9" s="39">
        <v>91974.049999999974</v>
      </c>
      <c r="F9" s="153">
        <v>84488.88</v>
      </c>
      <c r="G9" s="112">
        <v>176462.93</v>
      </c>
      <c r="H9" s="39">
        <v>84181.129999999961</v>
      </c>
      <c r="I9" s="153">
        <v>82203.729999999981</v>
      </c>
      <c r="J9" s="20">
        <v>166384.85999999993</v>
      </c>
      <c r="K9"/>
      <c r="L9" s="345">
        <f t="shared" ref="L9:Q9" si="2">E9/E8</f>
        <v>0.96403107613392869</v>
      </c>
      <c r="M9" s="346">
        <f t="shared" si="2"/>
        <v>0.76204196039584127</v>
      </c>
      <c r="N9" s="347">
        <f t="shared" si="2"/>
        <v>0.85546427824514737</v>
      </c>
      <c r="O9" s="345">
        <f t="shared" si="2"/>
        <v>0.97234816619884545</v>
      </c>
      <c r="P9" s="346">
        <f t="shared" si="2"/>
        <v>0.79905853401963689</v>
      </c>
      <c r="Q9" s="347">
        <f t="shared" si="2"/>
        <v>0.87824829684030914</v>
      </c>
      <c r="R9"/>
      <c r="S9" s="326">
        <f t="shared" si="1"/>
        <v>-8.4729551433257694E-2</v>
      </c>
      <c r="T9" s="330">
        <f t="shared" si="1"/>
        <v>-2.7046754555155934E-2</v>
      </c>
      <c r="U9" s="209">
        <f t="shared" si="1"/>
        <v>-5.7111541783875321E-2</v>
      </c>
      <c r="V9"/>
      <c r="W9"/>
      <c r="X9"/>
      <c r="Y9"/>
      <c r="Z9"/>
      <c r="AA9"/>
      <c r="AB9"/>
      <c r="AC9"/>
      <c r="AD9"/>
      <c r="AE9"/>
      <c r="AF9"/>
      <c r="AG9"/>
    </row>
    <row r="10" spans="1:33" ht="24" customHeight="1">
      <c r="A10" s="8"/>
      <c r="B10" t="s">
        <v>37</v>
      </c>
      <c r="E10" s="19">
        <v>3431.3699999999994</v>
      </c>
      <c r="F10" s="154">
        <v>24110.960000000006</v>
      </c>
      <c r="G10" s="119">
        <v>27542.330000000005</v>
      </c>
      <c r="H10" s="19">
        <v>2393.06</v>
      </c>
      <c r="I10" s="154">
        <v>20023.110000000008</v>
      </c>
      <c r="J10" s="20">
        <v>22416.170000000009</v>
      </c>
      <c r="L10" s="345">
        <f t="shared" ref="L10:Q10" si="3">E10/E8</f>
        <v>3.5966093846184648E-2</v>
      </c>
      <c r="M10" s="346">
        <f t="shared" si="3"/>
        <v>0.21746723622594732</v>
      </c>
      <c r="N10" s="347">
        <f t="shared" si="3"/>
        <v>0.13352084460254443</v>
      </c>
      <c r="O10" s="345">
        <f t="shared" si="3"/>
        <v>2.7641438201219327E-2</v>
      </c>
      <c r="P10" s="346">
        <f t="shared" si="3"/>
        <v>0.19463395302273925</v>
      </c>
      <c r="Q10" s="347">
        <f t="shared" si="3"/>
        <v>0.11832184204850639</v>
      </c>
      <c r="S10" s="326">
        <f t="shared" si="1"/>
        <v>-0.30259342478368689</v>
      </c>
      <c r="T10" s="330">
        <f t="shared" si="1"/>
        <v>-0.16954322847368986</v>
      </c>
      <c r="U10" s="209">
        <f t="shared" si="1"/>
        <v>-0.18611932977347942</v>
      </c>
    </row>
    <row r="11" spans="1:33" ht="24" customHeight="1" thickBot="1">
      <c r="A11" s="8"/>
      <c r="B11" t="s">
        <v>36</v>
      </c>
      <c r="E11" s="19">
        <v>0.27</v>
      </c>
      <c r="F11" s="154">
        <v>2271.85</v>
      </c>
      <c r="G11" s="119">
        <v>2272.12</v>
      </c>
      <c r="H11" s="19">
        <v>0.9</v>
      </c>
      <c r="I11" s="154">
        <v>648.8900000000001</v>
      </c>
      <c r="J11" s="20">
        <v>649.79000000000008</v>
      </c>
      <c r="L11" s="345">
        <f t="shared" ref="L11:Q11" si="4">E11/E8</f>
        <v>2.8300198866545599E-6</v>
      </c>
      <c r="M11" s="346">
        <f t="shared" si="4"/>
        <v>2.0490803378211332E-2</v>
      </c>
      <c r="N11" s="347">
        <f t="shared" si="4"/>
        <v>1.1014877152308216E-2</v>
      </c>
      <c r="O11" s="345">
        <f t="shared" si="4"/>
        <v>1.039559993527007E-5</v>
      </c>
      <c r="P11" s="346">
        <f t="shared" si="4"/>
        <v>6.3075129576237281E-3</v>
      </c>
      <c r="Q11" s="347">
        <f t="shared" si="4"/>
        <v>3.4298611111844238E-3</v>
      </c>
      <c r="S11" s="326">
        <f t="shared" si="1"/>
        <v>2.333333333333333</v>
      </c>
      <c r="T11" s="330">
        <f t="shared" si="1"/>
        <v>-0.71437814996588678</v>
      </c>
      <c r="U11" s="209">
        <f t="shared" si="1"/>
        <v>-0.714015985071211</v>
      </c>
    </row>
    <row r="12" spans="1:33" ht="24" customHeight="1" thickBot="1">
      <c r="A12" s="12" t="s">
        <v>21</v>
      </c>
      <c r="B12" s="13"/>
      <c r="C12" s="13"/>
      <c r="D12" s="13"/>
      <c r="E12" s="17">
        <v>127346.86000000007</v>
      </c>
      <c r="F12" s="340">
        <v>170930.60999999987</v>
      </c>
      <c r="G12" s="162">
        <v>298277.46999999997</v>
      </c>
      <c r="H12" s="17">
        <v>126335.24999999991</v>
      </c>
      <c r="I12" s="340">
        <v>186623.07000000018</v>
      </c>
      <c r="J12" s="18">
        <v>312958.32000000012</v>
      </c>
      <c r="L12" s="334">
        <f t="shared" ref="L12:Q12" si="5">E12/E16</f>
        <v>0.57169653052232206</v>
      </c>
      <c r="M12" s="343">
        <f t="shared" si="5"/>
        <v>0.60656215368007982</v>
      </c>
      <c r="N12" s="411">
        <f t="shared" si="5"/>
        <v>0.59116956263526155</v>
      </c>
      <c r="O12" s="334">
        <f t="shared" si="5"/>
        <v>0.59337301325994785</v>
      </c>
      <c r="P12" s="343">
        <f t="shared" si="5"/>
        <v>0.64464194670236996</v>
      </c>
      <c r="Q12" s="335">
        <f t="shared" si="5"/>
        <v>0.6229152598617137</v>
      </c>
      <c r="S12" s="327">
        <f t="shared" si="1"/>
        <v>-7.9437372857105396E-3</v>
      </c>
      <c r="T12" s="331">
        <f t="shared" si="1"/>
        <v>9.180602584873665E-2</v>
      </c>
      <c r="U12" s="328">
        <f t="shared" si="1"/>
        <v>4.9218769355929406E-2</v>
      </c>
    </row>
    <row r="13" spans="1:33" s="3" customFormat="1" ht="24" customHeight="1">
      <c r="A13" s="46"/>
      <c r="B13" s="3" t="s">
        <v>33</v>
      </c>
      <c r="E13" s="31">
        <v>124319.84000000007</v>
      </c>
      <c r="F13" s="341">
        <v>153648.87999999989</v>
      </c>
      <c r="G13" s="357">
        <v>277968.71999999997</v>
      </c>
      <c r="H13" s="31">
        <v>123361.73999999992</v>
      </c>
      <c r="I13" s="341">
        <v>169645.6500000002</v>
      </c>
      <c r="J13" s="355">
        <v>293007.39000000013</v>
      </c>
      <c r="K13"/>
      <c r="L13" s="336">
        <f>E13/G13</f>
        <v>0.44724399205781168</v>
      </c>
      <c r="M13" s="344">
        <f>F13/G13</f>
        <v>0.55275600794218827</v>
      </c>
      <c r="N13" s="410">
        <f>G13/$G$12</f>
        <v>0.93191322831053913</v>
      </c>
      <c r="O13" s="336">
        <f>H13/J13</f>
        <v>0.42101921047110746</v>
      </c>
      <c r="P13" s="344">
        <f>I13/J13</f>
        <v>0.57898078952889254</v>
      </c>
      <c r="Q13" s="337">
        <f t="shared" ref="Q13:Q15" si="6">O13+P13</f>
        <v>1</v>
      </c>
      <c r="R13"/>
      <c r="S13" s="326">
        <f t="shared" si="1"/>
        <v>-7.706734500303015E-3</v>
      </c>
      <c r="T13" s="330">
        <f t="shared" si="1"/>
        <v>0.10411250638468905</v>
      </c>
      <c r="U13" s="209">
        <f t="shared" si="1"/>
        <v>5.4102022702411122E-2</v>
      </c>
      <c r="V13"/>
      <c r="W13"/>
      <c r="X13"/>
      <c r="Y13"/>
      <c r="Z13"/>
      <c r="AA13"/>
      <c r="AB13"/>
      <c r="AC13"/>
      <c r="AD13"/>
      <c r="AE13"/>
      <c r="AF13"/>
      <c r="AG13"/>
    </row>
    <row r="14" spans="1:33" ht="24" customHeight="1">
      <c r="A14" s="8"/>
      <c r="B14" s="3" t="s">
        <v>37</v>
      </c>
      <c r="D14" s="3"/>
      <c r="E14" s="19">
        <v>2499.06</v>
      </c>
      <c r="F14" s="154">
        <v>15797.299999999997</v>
      </c>
      <c r="G14" s="119">
        <v>18296.359999999997</v>
      </c>
      <c r="H14" s="19">
        <v>2832.18</v>
      </c>
      <c r="I14" s="154">
        <v>15942.870000000004</v>
      </c>
      <c r="J14" s="20">
        <v>18775.050000000003</v>
      </c>
      <c r="L14" s="345">
        <f>E14/G14</f>
        <v>0.13658782402619976</v>
      </c>
      <c r="M14" s="346">
        <f>F14/G14</f>
        <v>0.86341217597380027</v>
      </c>
      <c r="N14" s="410">
        <f t="shared" ref="N14:N15" si="7">G14/$G$12</f>
        <v>6.1340067018806343E-2</v>
      </c>
      <c r="O14" s="345">
        <f>H14/J14</f>
        <v>0.15084806698251133</v>
      </c>
      <c r="P14" s="346">
        <f>I14/J14</f>
        <v>0.8491519330174887</v>
      </c>
      <c r="Q14" s="347">
        <f t="shared" si="6"/>
        <v>1</v>
      </c>
      <c r="S14" s="326">
        <f t="shared" si="1"/>
        <v>0.13329812009315498</v>
      </c>
      <c r="T14" s="330">
        <f t="shared" si="1"/>
        <v>9.2148658315032959E-3</v>
      </c>
      <c r="U14" s="209">
        <f t="shared" si="1"/>
        <v>2.6163127529191928E-2</v>
      </c>
    </row>
    <row r="15" spans="1:33" ht="24" customHeight="1" thickBot="1">
      <c r="A15" s="8"/>
      <c r="B15" t="s">
        <v>36</v>
      </c>
      <c r="E15" s="19">
        <v>527.96</v>
      </c>
      <c r="F15" s="154">
        <v>1484.43</v>
      </c>
      <c r="G15" s="119">
        <v>2012.39</v>
      </c>
      <c r="H15" s="19">
        <v>141.32999999999998</v>
      </c>
      <c r="I15" s="154">
        <v>1034.55</v>
      </c>
      <c r="J15" s="20">
        <v>1175.8799999999999</v>
      </c>
      <c r="L15" s="348">
        <f>E15/G15</f>
        <v>0.26235471255571735</v>
      </c>
      <c r="M15" s="349">
        <f>F15/G15</f>
        <v>0.7376452874442827</v>
      </c>
      <c r="N15" s="410">
        <f t="shared" si="7"/>
        <v>6.7467046706544756E-3</v>
      </c>
      <c r="O15" s="348">
        <f>H15/J15</f>
        <v>0.12019083579957138</v>
      </c>
      <c r="P15" s="349">
        <f>I15/J15</f>
        <v>0.87980916420042865</v>
      </c>
      <c r="Q15" s="350">
        <f t="shared" si="6"/>
        <v>1</v>
      </c>
      <c r="S15" s="326">
        <f t="shared" si="1"/>
        <v>-0.73230926585347378</v>
      </c>
      <c r="T15" s="330">
        <f t="shared" si="1"/>
        <v>-0.30306582324528614</v>
      </c>
      <c r="U15" s="209">
        <f t="shared" si="1"/>
        <v>-0.41567986324718381</v>
      </c>
    </row>
    <row r="16" spans="1:33" ht="24" customHeight="1" thickBot="1">
      <c r="A16" s="12" t="s">
        <v>12</v>
      </c>
      <c r="B16" s="13"/>
      <c r="C16" s="13"/>
      <c r="D16" s="13"/>
      <c r="E16" s="17">
        <v>222752.55000000002</v>
      </c>
      <c r="F16" s="340">
        <v>281802.29999999987</v>
      </c>
      <c r="G16" s="162">
        <v>504554.85</v>
      </c>
      <c r="H16" s="17">
        <v>212910.33999999985</v>
      </c>
      <c r="I16" s="340">
        <v>289498.80000000016</v>
      </c>
      <c r="J16" s="18">
        <v>502409.14000000007</v>
      </c>
      <c r="L16" s="334">
        <f>L8+L12</f>
        <v>1.0000000000000002</v>
      </c>
      <c r="M16" s="343">
        <f t="shared" ref="M16:Q16" si="8">M8+M12</f>
        <v>1</v>
      </c>
      <c r="N16" s="411">
        <f t="shared" si="8"/>
        <v>1</v>
      </c>
      <c r="O16" s="334">
        <f t="shared" si="8"/>
        <v>1</v>
      </c>
      <c r="P16" s="343">
        <f t="shared" si="8"/>
        <v>1</v>
      </c>
      <c r="Q16" s="335">
        <f t="shared" si="8"/>
        <v>1</v>
      </c>
      <c r="S16" s="327">
        <f t="shared" si="1"/>
        <v>-4.4184499795850443E-2</v>
      </c>
      <c r="T16" s="331">
        <f t="shared" si="1"/>
        <v>2.7311700436796628E-2</v>
      </c>
      <c r="U16" s="328">
        <f t="shared" si="1"/>
        <v>-4.2526793667723231E-3</v>
      </c>
    </row>
    <row r="17" spans="1:33" s="42" customFormat="1" ht="24" customHeight="1">
      <c r="A17" s="179"/>
      <c r="B17" s="177" t="s">
        <v>33</v>
      </c>
      <c r="C17" s="177"/>
      <c r="D17" s="178"/>
      <c r="E17" s="180">
        <f>E9+E13</f>
        <v>216293.89000000004</v>
      </c>
      <c r="F17" s="342">
        <f t="shared" ref="F17:G19" si="9">F9+F13</f>
        <v>238137.75999999989</v>
      </c>
      <c r="G17" s="324">
        <f t="shared" si="9"/>
        <v>454431.64999999997</v>
      </c>
      <c r="H17" s="180">
        <f>H9+H13</f>
        <v>207542.86999999988</v>
      </c>
      <c r="I17" s="342">
        <f t="shared" ref="I17:J19" si="10">I9+I13</f>
        <v>251849.38000000018</v>
      </c>
      <c r="J17" s="356">
        <f t="shared" si="10"/>
        <v>459392.25000000006</v>
      </c>
      <c r="K17"/>
      <c r="L17" s="336">
        <f t="shared" ref="L17:Q17" si="11">E17/E16</f>
        <v>0.97100522530494049</v>
      </c>
      <c r="M17" s="344">
        <f t="shared" si="11"/>
        <v>0.84505257764042385</v>
      </c>
      <c r="N17" s="339">
        <f t="shared" si="11"/>
        <v>0.90065857061922994</v>
      </c>
      <c r="O17" s="336">
        <f t="shared" si="11"/>
        <v>0.97478999845662739</v>
      </c>
      <c r="P17" s="344">
        <f t="shared" si="11"/>
        <v>0.86994965091392451</v>
      </c>
      <c r="Q17" s="337">
        <f t="shared" si="11"/>
        <v>0.91437876707418175</v>
      </c>
      <c r="R17"/>
      <c r="S17" s="326">
        <f t="shared" si="1"/>
        <v>-4.0458932982342509E-2</v>
      </c>
      <c r="T17" s="330">
        <f t="shared" si="1"/>
        <v>5.7578520936790084E-2</v>
      </c>
      <c r="U17" s="209">
        <f t="shared" si="1"/>
        <v>1.0916053052202886E-2</v>
      </c>
      <c r="V17"/>
      <c r="W17"/>
      <c r="X17"/>
      <c r="Y17"/>
      <c r="Z17"/>
      <c r="AA17"/>
      <c r="AB17"/>
      <c r="AC17"/>
      <c r="AD17"/>
      <c r="AE17"/>
      <c r="AF17"/>
      <c r="AG17"/>
    </row>
    <row r="18" spans="1:33" ht="24" customHeight="1">
      <c r="A18" s="8"/>
      <c r="B18" s="3" t="s">
        <v>37</v>
      </c>
      <c r="C18" s="3"/>
      <c r="D18" s="183"/>
      <c r="E18" s="19">
        <f>E10+E14</f>
        <v>5930.4299999999994</v>
      </c>
      <c r="F18" s="154">
        <f t="shared" si="9"/>
        <v>39908.26</v>
      </c>
      <c r="G18" s="119">
        <f t="shared" si="9"/>
        <v>45838.69</v>
      </c>
      <c r="H18" s="19">
        <f>H10+H14</f>
        <v>5225.24</v>
      </c>
      <c r="I18" s="154">
        <f t="shared" si="10"/>
        <v>35965.98000000001</v>
      </c>
      <c r="J18" s="20">
        <f t="shared" si="10"/>
        <v>41191.220000000016</v>
      </c>
      <c r="L18" s="345">
        <f t="shared" ref="L18:Q18" si="12">E18/E16</f>
        <v>2.6623398924052716E-2</v>
      </c>
      <c r="M18" s="346">
        <f t="shared" si="12"/>
        <v>0.14161793569463421</v>
      </c>
      <c r="N18" s="323">
        <f t="shared" si="12"/>
        <v>9.084976588769289E-2</v>
      </c>
      <c r="O18" s="345">
        <f t="shared" si="12"/>
        <v>2.4541973865618755E-2</v>
      </c>
      <c r="P18" s="346">
        <f t="shared" si="12"/>
        <v>0.12423533361796316</v>
      </c>
      <c r="Q18" s="347">
        <f t="shared" si="12"/>
        <v>8.198740174193489E-2</v>
      </c>
      <c r="S18" s="326">
        <f t="shared" si="1"/>
        <v>-0.11891043313891229</v>
      </c>
      <c r="T18" s="330">
        <f t="shared" si="1"/>
        <v>-9.8783560095077841E-2</v>
      </c>
      <c r="U18" s="209">
        <f t="shared" si="1"/>
        <v>-0.10138749602137379</v>
      </c>
    </row>
    <row r="19" spans="1:33" ht="24" customHeight="1" thickBot="1">
      <c r="A19" s="9"/>
      <c r="B19" s="184" t="s">
        <v>36</v>
      </c>
      <c r="C19" s="184"/>
      <c r="D19" s="185"/>
      <c r="E19" s="21">
        <f>E11+E15</f>
        <v>528.23</v>
      </c>
      <c r="F19" s="155">
        <f t="shared" si="9"/>
        <v>3756.2799999999997</v>
      </c>
      <c r="G19" s="123">
        <f t="shared" si="9"/>
        <v>4284.51</v>
      </c>
      <c r="H19" s="21">
        <f>H11+H15</f>
        <v>142.22999999999999</v>
      </c>
      <c r="I19" s="155">
        <f t="shared" si="10"/>
        <v>1683.44</v>
      </c>
      <c r="J19" s="22">
        <f t="shared" si="10"/>
        <v>1825.67</v>
      </c>
      <c r="L19" s="348">
        <f t="shared" ref="L19:Q19" si="13">E19/E16</f>
        <v>2.3713757710068862E-3</v>
      </c>
      <c r="M19" s="349">
        <f t="shared" si="13"/>
        <v>1.3329486664942058E-2</v>
      </c>
      <c r="N19" s="351">
        <f t="shared" si="13"/>
        <v>8.4916634930771156E-3</v>
      </c>
      <c r="O19" s="348">
        <f t="shared" si="13"/>
        <v>6.6802767775393194E-4</v>
      </c>
      <c r="P19" s="349">
        <f t="shared" si="13"/>
        <v>5.815015468112473E-3</v>
      </c>
      <c r="Q19" s="350">
        <f t="shared" si="13"/>
        <v>3.6338311838833184E-3</v>
      </c>
      <c r="S19" s="332">
        <f t="shared" si="1"/>
        <v>-0.73074229029021442</v>
      </c>
      <c r="T19" s="333">
        <f t="shared" si="1"/>
        <v>-0.55183319667330444</v>
      </c>
      <c r="U19" s="208">
        <f t="shared" si="1"/>
        <v>-0.57389059659097541</v>
      </c>
    </row>
    <row r="20" spans="1:33" ht="6.75" customHeight="1"/>
    <row r="22" spans="1:33" ht="25.5" customHeight="1">
      <c r="A22" s="1" t="s">
        <v>131</v>
      </c>
    </row>
    <row r="23" spans="1:33" ht="15.75" thickBot="1"/>
    <row r="24" spans="1:33" ht="21.75" customHeight="1">
      <c r="A24" s="467" t="s">
        <v>16</v>
      </c>
      <c r="B24" s="450"/>
      <c r="C24" s="450"/>
      <c r="D24" s="450"/>
      <c r="E24" s="458" t="str">
        <f>E5</f>
        <v>jan-abr</v>
      </c>
      <c r="F24" s="511"/>
      <c r="G24" s="511"/>
      <c r="H24" s="511"/>
      <c r="I24" s="511"/>
      <c r="J24" s="459"/>
      <c r="L24" s="512" t="s">
        <v>129</v>
      </c>
      <c r="M24" s="511"/>
      <c r="N24" s="511"/>
      <c r="O24" s="511"/>
      <c r="P24" s="511"/>
      <c r="Q24" s="459"/>
      <c r="S24" s="517" t="s">
        <v>154</v>
      </c>
      <c r="T24" s="517"/>
      <c r="U24" s="517"/>
    </row>
    <row r="25" spans="1:33" ht="18.75" customHeight="1">
      <c r="A25" s="485"/>
      <c r="B25" s="451"/>
      <c r="C25" s="451"/>
      <c r="D25" s="451"/>
      <c r="E25" s="500">
        <f>E6</f>
        <v>2025</v>
      </c>
      <c r="F25" s="498"/>
      <c r="G25" s="499"/>
      <c r="H25" s="513">
        <f>H6</f>
        <v>2026</v>
      </c>
      <c r="I25" s="514"/>
      <c r="J25" s="515"/>
      <c r="L25" s="497">
        <f>E25</f>
        <v>2025</v>
      </c>
      <c r="M25" s="498"/>
      <c r="N25" s="499"/>
      <c r="O25" s="500">
        <f>H25</f>
        <v>2026</v>
      </c>
      <c r="P25" s="498"/>
      <c r="Q25" s="501"/>
      <c r="S25" s="520" t="s">
        <v>128</v>
      </c>
      <c r="T25" s="519" t="s">
        <v>127</v>
      </c>
      <c r="U25" s="451" t="s">
        <v>12</v>
      </c>
    </row>
    <row r="26" spans="1:33" ht="18.75" customHeight="1" thickBot="1">
      <c r="A26" s="468"/>
      <c r="B26" s="491"/>
      <c r="C26" s="491"/>
      <c r="D26" s="491"/>
      <c r="E26" s="99" t="s">
        <v>29</v>
      </c>
      <c r="F26" s="160" t="s">
        <v>30</v>
      </c>
      <c r="G26" s="134" t="s">
        <v>12</v>
      </c>
      <c r="H26" s="352" t="s">
        <v>29</v>
      </c>
      <c r="I26" s="353" t="s">
        <v>30</v>
      </c>
      <c r="J26" s="354" t="s">
        <v>12</v>
      </c>
      <c r="L26" s="25" t="s">
        <v>29</v>
      </c>
      <c r="M26" s="135" t="s">
        <v>30</v>
      </c>
      <c r="N26" s="176" t="s">
        <v>12</v>
      </c>
      <c r="O26" s="99" t="s">
        <v>29</v>
      </c>
      <c r="P26" s="135" t="s">
        <v>30</v>
      </c>
      <c r="Q26" s="166" t="s">
        <v>12</v>
      </c>
      <c r="S26" s="457"/>
      <c r="T26" s="445"/>
      <c r="U26" s="491"/>
    </row>
    <row r="27" spans="1:33" ht="24" customHeight="1" thickBot="1">
      <c r="A27" s="12" t="s">
        <v>20</v>
      </c>
      <c r="B27" s="13"/>
      <c r="C27" s="13"/>
      <c r="D27" s="13"/>
      <c r="E27" s="17">
        <v>22588.225000000013</v>
      </c>
      <c r="F27" s="340">
        <v>29764.872000000018</v>
      </c>
      <c r="G27" s="162">
        <v>52353.097000000031</v>
      </c>
      <c r="H27" s="17">
        <v>20986.604000000007</v>
      </c>
      <c r="I27" s="340">
        <v>26629.672000000013</v>
      </c>
      <c r="J27" s="18">
        <v>47616.276000000013</v>
      </c>
      <c r="L27" s="334">
        <f t="shared" ref="L27:Q27" si="14">E27/E35</f>
        <v>0.37827434396732318</v>
      </c>
      <c r="M27" s="343">
        <f t="shared" si="14"/>
        <v>0.33325062024460161</v>
      </c>
      <c r="N27" s="338">
        <f t="shared" si="14"/>
        <v>0.35129080730232898</v>
      </c>
      <c r="O27" s="334">
        <f t="shared" si="14"/>
        <v>0.36464738807931368</v>
      </c>
      <c r="P27" s="343">
        <f t="shared" si="14"/>
        <v>0.30380260358957883</v>
      </c>
      <c r="Q27" s="335">
        <f t="shared" si="14"/>
        <v>0.32791847003505692</v>
      </c>
      <c r="S27" s="325">
        <f t="shared" ref="S27:U38" si="15">(H27-E27)/E27</f>
        <v>-7.0905128667702114E-2</v>
      </c>
      <c r="T27" s="329">
        <f t="shared" si="15"/>
        <v>-0.10533221846208519</v>
      </c>
      <c r="U27" s="164">
        <f t="shared" si="15"/>
        <v>-9.0478334070666633E-2</v>
      </c>
    </row>
    <row r="28" spans="1:33" ht="24" customHeight="1">
      <c r="A28" s="46"/>
      <c r="B28" s="177" t="s">
        <v>33</v>
      </c>
      <c r="C28" s="177"/>
      <c r="D28" s="178"/>
      <c r="E28" s="39">
        <v>22071.325000000015</v>
      </c>
      <c r="F28" s="153">
        <v>24720.910000000014</v>
      </c>
      <c r="G28" s="112">
        <v>46792.23500000003</v>
      </c>
      <c r="H28" s="39">
        <v>20617.144000000008</v>
      </c>
      <c r="I28" s="153">
        <v>23133.421000000013</v>
      </c>
      <c r="J28" s="20">
        <v>43750.565000000017</v>
      </c>
      <c r="L28" s="345">
        <f t="shared" ref="L28:Q28" si="16">E28/E27</f>
        <v>0.9771163958212743</v>
      </c>
      <c r="M28" s="346">
        <f t="shared" si="16"/>
        <v>0.83053977184917849</v>
      </c>
      <c r="N28" s="347">
        <f t="shared" si="16"/>
        <v>0.89378160378936133</v>
      </c>
      <c r="O28" s="345">
        <f t="shared" si="16"/>
        <v>0.98239543663186291</v>
      </c>
      <c r="P28" s="346">
        <f t="shared" si="16"/>
        <v>0.86870844672814607</v>
      </c>
      <c r="Q28" s="347">
        <f t="shared" si="16"/>
        <v>0.91881534372826645</v>
      </c>
      <c r="S28" s="326">
        <f t="shared" si="15"/>
        <v>-6.5885532472563693E-2</v>
      </c>
      <c r="T28" s="330">
        <f t="shared" si="15"/>
        <v>-6.4216446724655388E-2</v>
      </c>
      <c r="U28" s="209">
        <f t="shared" si="15"/>
        <v>-6.5003734059721888E-2</v>
      </c>
    </row>
    <row r="29" spans="1:33" ht="24" customHeight="1">
      <c r="A29" s="8"/>
      <c r="B29" t="s">
        <v>37</v>
      </c>
      <c r="E29" s="19">
        <v>516.27899999999988</v>
      </c>
      <c r="F29" s="154">
        <v>4451.2220000000007</v>
      </c>
      <c r="G29" s="119">
        <v>4967.5010000000002</v>
      </c>
      <c r="H29" s="19">
        <v>368.67100000000005</v>
      </c>
      <c r="I29" s="154">
        <v>3350.9480000000003</v>
      </c>
      <c r="J29" s="20">
        <v>3719.6190000000006</v>
      </c>
      <c r="L29" s="345">
        <f t="shared" ref="L29:Q29" si="17">E29/E27</f>
        <v>2.2856111978696848E-2</v>
      </c>
      <c r="M29" s="346">
        <f t="shared" si="17"/>
        <v>0.14954614956852488</v>
      </c>
      <c r="N29" s="347">
        <f t="shared" si="17"/>
        <v>9.4884568146942627E-2</v>
      </c>
      <c r="O29" s="345">
        <f t="shared" si="17"/>
        <v>1.7566967957274075E-2</v>
      </c>
      <c r="P29" s="346">
        <f t="shared" si="17"/>
        <v>0.12583512106345127</v>
      </c>
      <c r="Q29" s="347">
        <f t="shared" si="17"/>
        <v>7.8116545695425643E-2</v>
      </c>
      <c r="S29" s="326">
        <f t="shared" si="15"/>
        <v>-0.28590742602352576</v>
      </c>
      <c r="T29" s="330">
        <f t="shared" si="15"/>
        <v>-0.24718470568306863</v>
      </c>
      <c r="U29" s="209">
        <f t="shared" si="15"/>
        <v>-0.25120920962069249</v>
      </c>
    </row>
    <row r="30" spans="1:33" ht="24" customHeight="1" thickBot="1">
      <c r="A30" s="8"/>
      <c r="B30" t="s">
        <v>36</v>
      </c>
      <c r="E30" s="19">
        <v>0.621</v>
      </c>
      <c r="F30" s="154">
        <v>592.74</v>
      </c>
      <c r="G30" s="119">
        <v>593.36099999999999</v>
      </c>
      <c r="H30" s="19">
        <v>0.78900000000000003</v>
      </c>
      <c r="I30" s="154">
        <v>145.303</v>
      </c>
      <c r="J30" s="20">
        <v>146.09199999999998</v>
      </c>
      <c r="L30" s="345">
        <f t="shared" ref="L30:Q30" si="18">E30/E27</f>
        <v>2.7492200028997394E-5</v>
      </c>
      <c r="M30" s="346">
        <f t="shared" si="18"/>
        <v>1.9914078582296598E-2</v>
      </c>
      <c r="N30" s="347">
        <f t="shared" si="18"/>
        <v>1.1333828063696014E-2</v>
      </c>
      <c r="O30" s="345">
        <f t="shared" si="18"/>
        <v>3.7595410863043865E-5</v>
      </c>
      <c r="P30" s="346">
        <f t="shared" si="18"/>
        <v>5.4564322084027141E-3</v>
      </c>
      <c r="Q30" s="347">
        <f t="shared" si="18"/>
        <v>3.0681105763079824E-3</v>
      </c>
      <c r="S30" s="326">
        <f t="shared" si="15"/>
        <v>0.27053140096618361</v>
      </c>
      <c r="T30" s="330">
        <f t="shared" si="15"/>
        <v>-0.75486216553632279</v>
      </c>
      <c r="U30" s="209">
        <f t="shared" si="15"/>
        <v>-0.75378900871476218</v>
      </c>
    </row>
    <row r="31" spans="1:33" ht="24" customHeight="1" thickBot="1">
      <c r="A31" s="12" t="s">
        <v>21</v>
      </c>
      <c r="B31" s="13"/>
      <c r="C31" s="13"/>
      <c r="D31" s="13"/>
      <c r="E31" s="17">
        <v>37125.644999999968</v>
      </c>
      <c r="F31" s="340">
        <v>59551.906999999999</v>
      </c>
      <c r="G31" s="162">
        <v>96677.551999999981</v>
      </c>
      <c r="H31" s="17">
        <v>36566.540999999983</v>
      </c>
      <c r="I31" s="340">
        <v>61024.849999999969</v>
      </c>
      <c r="J31" s="18">
        <v>97591.39099999996</v>
      </c>
      <c r="L31" s="334">
        <f t="shared" ref="L31:Q31" si="19">E31/E35</f>
        <v>0.62172565603267682</v>
      </c>
      <c r="M31" s="343">
        <f t="shared" si="19"/>
        <v>0.66674937975539827</v>
      </c>
      <c r="N31" s="335">
        <f t="shared" si="19"/>
        <v>0.64870919269767102</v>
      </c>
      <c r="O31" s="334">
        <f t="shared" si="19"/>
        <v>0.63535261192068637</v>
      </c>
      <c r="P31" s="343">
        <f t="shared" si="19"/>
        <v>0.69619739641042111</v>
      </c>
      <c r="Q31" s="335">
        <f t="shared" si="19"/>
        <v>0.67208152996494319</v>
      </c>
      <c r="S31" s="327">
        <f t="shared" si="15"/>
        <v>-1.5059778759398935E-2</v>
      </c>
      <c r="T31" s="331">
        <f t="shared" si="15"/>
        <v>2.4733767131923587E-2</v>
      </c>
      <c r="U31" s="328">
        <f t="shared" si="15"/>
        <v>9.4524424863382788E-3</v>
      </c>
    </row>
    <row r="32" spans="1:33" ht="24" customHeight="1">
      <c r="A32" s="46"/>
      <c r="B32" s="3" t="s">
        <v>33</v>
      </c>
      <c r="C32" s="3"/>
      <c r="D32" s="3"/>
      <c r="E32" s="19">
        <v>36535.357999999971</v>
      </c>
      <c r="F32" s="154">
        <v>56391.814000000006</v>
      </c>
      <c r="G32" s="119">
        <v>92927.171999999977</v>
      </c>
      <c r="H32" s="19">
        <v>36003.593999999983</v>
      </c>
      <c r="I32" s="154">
        <v>58038.270999999972</v>
      </c>
      <c r="J32" s="20">
        <v>94041.864999999962</v>
      </c>
      <c r="L32" s="336">
        <f>E32/G32</f>
        <v>0.39316119509157105</v>
      </c>
      <c r="M32" s="344">
        <f>F32/G32</f>
        <v>0.6068388049084289</v>
      </c>
      <c r="N32" s="337">
        <f t="shared" ref="N32:N34" si="20">L32+M32</f>
        <v>1</v>
      </c>
      <c r="O32" s="336">
        <f>H32/J32</f>
        <v>0.38284644822813751</v>
      </c>
      <c r="P32" s="344">
        <f>I32/J32</f>
        <v>0.61715355177186237</v>
      </c>
      <c r="Q32" s="337">
        <f t="shared" ref="Q32:Q34" si="21">O32+P32</f>
        <v>0.99999999999999989</v>
      </c>
      <c r="S32" s="326">
        <f t="shared" si="15"/>
        <v>-1.4554777320096021E-2</v>
      </c>
      <c r="T32" s="330">
        <f t="shared" si="15"/>
        <v>2.9196737668342531E-2</v>
      </c>
      <c r="U32" s="209">
        <f t="shared" si="15"/>
        <v>1.1995339748421324E-2</v>
      </c>
    </row>
    <row r="33" spans="1:21" ht="24" customHeight="1">
      <c r="A33" s="8"/>
      <c r="B33" s="3" t="s">
        <v>37</v>
      </c>
      <c r="D33" s="3"/>
      <c r="E33" s="19">
        <v>500.35600000000005</v>
      </c>
      <c r="F33" s="154">
        <v>2871.9289999999996</v>
      </c>
      <c r="G33" s="119">
        <v>3372.2849999999999</v>
      </c>
      <c r="H33" s="19">
        <v>524.89600000000007</v>
      </c>
      <c r="I33" s="154">
        <v>2772.1480000000001</v>
      </c>
      <c r="J33" s="20">
        <v>3297.0440000000003</v>
      </c>
      <c r="L33" s="345">
        <f>E33/G33</f>
        <v>0.14837298745509353</v>
      </c>
      <c r="M33" s="346">
        <f>F33/G33</f>
        <v>0.85162701254490647</v>
      </c>
      <c r="N33" s="347">
        <f t="shared" si="20"/>
        <v>1</v>
      </c>
      <c r="O33" s="345">
        <f>H33/J33</f>
        <v>0.1592020003372718</v>
      </c>
      <c r="P33" s="346">
        <f>I33/J33</f>
        <v>0.84079799966272817</v>
      </c>
      <c r="Q33" s="347">
        <f t="shared" si="21"/>
        <v>1</v>
      </c>
      <c r="S33" s="326">
        <f t="shared" si="15"/>
        <v>4.9045079903109023E-2</v>
      </c>
      <c r="T33" s="330">
        <f t="shared" si="15"/>
        <v>-3.4743546933089051E-2</v>
      </c>
      <c r="U33" s="209">
        <f t="shared" si="15"/>
        <v>-2.2311578054642338E-2</v>
      </c>
    </row>
    <row r="34" spans="1:21" ht="24" customHeight="1" thickBot="1">
      <c r="A34" s="8"/>
      <c r="B34" t="s">
        <v>36</v>
      </c>
      <c r="E34" s="19">
        <v>89.931000000000012</v>
      </c>
      <c r="F34" s="154">
        <v>288.16399999999999</v>
      </c>
      <c r="G34" s="119">
        <v>378.09500000000003</v>
      </c>
      <c r="H34" s="19">
        <v>38.050999999999995</v>
      </c>
      <c r="I34" s="154">
        <v>214.43100000000001</v>
      </c>
      <c r="J34" s="20">
        <v>252.482</v>
      </c>
      <c r="L34" s="348">
        <f>E34/G34</f>
        <v>0.23785292056229257</v>
      </c>
      <c r="M34" s="349">
        <f>F34/G34</f>
        <v>0.76214707943770732</v>
      </c>
      <c r="N34" s="350">
        <f t="shared" si="20"/>
        <v>0.99999999999999989</v>
      </c>
      <c r="O34" s="348">
        <f>H34/J34</f>
        <v>0.15070777322739837</v>
      </c>
      <c r="P34" s="349">
        <f>I34/J34</f>
        <v>0.84929222677260163</v>
      </c>
      <c r="Q34" s="350">
        <f t="shared" si="21"/>
        <v>1</v>
      </c>
      <c r="S34" s="326">
        <f t="shared" si="15"/>
        <v>-0.5768867242663821</v>
      </c>
      <c r="T34" s="330">
        <f t="shared" si="15"/>
        <v>-0.25587165641787307</v>
      </c>
      <c r="U34" s="209">
        <f t="shared" si="15"/>
        <v>-0.33222602785014355</v>
      </c>
    </row>
    <row r="35" spans="1:21" ht="24" customHeight="1" thickBot="1">
      <c r="A35" s="12" t="s">
        <v>12</v>
      </c>
      <c r="B35" s="13"/>
      <c r="C35" s="13"/>
      <c r="D35" s="13"/>
      <c r="E35" s="17">
        <v>59713.869999999981</v>
      </c>
      <c r="F35" s="340">
        <v>89316.779000000024</v>
      </c>
      <c r="G35" s="162">
        <v>149030.649</v>
      </c>
      <c r="H35" s="17">
        <v>57553.14499999999</v>
      </c>
      <c r="I35" s="340">
        <v>87654.521999999983</v>
      </c>
      <c r="J35" s="18">
        <v>145207.66699999996</v>
      </c>
      <c r="L35" s="334">
        <f>L27+L31</f>
        <v>1</v>
      </c>
      <c r="M35" s="343">
        <f t="shared" ref="M35:Q35" si="22">M27+M31</f>
        <v>0.99999999999999989</v>
      </c>
      <c r="N35" s="338">
        <f t="shared" si="22"/>
        <v>1</v>
      </c>
      <c r="O35" s="334">
        <f t="shared" si="22"/>
        <v>1</v>
      </c>
      <c r="P35" s="343">
        <f t="shared" si="22"/>
        <v>1</v>
      </c>
      <c r="Q35" s="335">
        <f t="shared" si="22"/>
        <v>1</v>
      </c>
      <c r="S35" s="327">
        <f t="shared" si="15"/>
        <v>-3.6184641859587932E-2</v>
      </c>
      <c r="T35" s="331">
        <f t="shared" si="15"/>
        <v>-1.8610803240005341E-2</v>
      </c>
      <c r="U35" s="328">
        <f t="shared" si="15"/>
        <v>-2.5652320684720679E-2</v>
      </c>
    </row>
    <row r="36" spans="1:21" ht="24" customHeight="1">
      <c r="A36" s="179"/>
      <c r="B36" s="177" t="s">
        <v>33</v>
      </c>
      <c r="C36" s="177"/>
      <c r="D36" s="178"/>
      <c r="E36" s="180">
        <f>E28+E32</f>
        <v>58606.68299999999</v>
      </c>
      <c r="F36" s="342">
        <f t="shared" ref="F36:G38" si="23">F28+F32</f>
        <v>81112.724000000017</v>
      </c>
      <c r="G36" s="324">
        <f t="shared" si="23"/>
        <v>139719.40700000001</v>
      </c>
      <c r="H36" s="180">
        <f>H28+H32</f>
        <v>56620.73799999999</v>
      </c>
      <c r="I36" s="342">
        <f t="shared" ref="I36:J38" si="24">I28+I32</f>
        <v>81171.691999999981</v>
      </c>
      <c r="J36" s="356">
        <f t="shared" si="24"/>
        <v>137792.43</v>
      </c>
      <c r="L36" s="336">
        <f>E36/E35</f>
        <v>0.98145846182804786</v>
      </c>
      <c r="M36" s="344">
        <f t="shared" ref="M36:Q36" si="25">F36/F35</f>
        <v>0.90814654209597045</v>
      </c>
      <c r="N36" s="339">
        <f t="shared" si="25"/>
        <v>0.93752129469690493</v>
      </c>
      <c r="O36" s="336">
        <f t="shared" si="25"/>
        <v>0.98379919985258846</v>
      </c>
      <c r="P36" s="344">
        <f t="shared" si="25"/>
        <v>0.92604112312653986</v>
      </c>
      <c r="Q36" s="337">
        <f t="shared" si="25"/>
        <v>0.94893357111783938</v>
      </c>
      <c r="S36" s="326">
        <f t="shared" si="15"/>
        <v>-3.3885981910970801E-2</v>
      </c>
      <c r="T36" s="330">
        <f t="shared" si="15"/>
        <v>7.269882836133621E-4</v>
      </c>
      <c r="U36" s="209">
        <f t="shared" si="15"/>
        <v>-1.3791763373287245E-2</v>
      </c>
    </row>
    <row r="37" spans="1:21" ht="24" customHeight="1">
      <c r="A37" s="8"/>
      <c r="B37" s="3" t="s">
        <v>37</v>
      </c>
      <c r="C37" s="3"/>
      <c r="D37" s="183"/>
      <c r="E37" s="19">
        <f>E29+E33</f>
        <v>1016.635</v>
      </c>
      <c r="F37" s="154">
        <f t="shared" si="23"/>
        <v>7323.1509999999998</v>
      </c>
      <c r="G37" s="119">
        <f t="shared" si="23"/>
        <v>8339.7860000000001</v>
      </c>
      <c r="H37" s="19">
        <f>H29+H33</f>
        <v>893.56700000000012</v>
      </c>
      <c r="I37" s="154">
        <f t="shared" si="24"/>
        <v>6123.0960000000005</v>
      </c>
      <c r="J37" s="20">
        <f t="shared" si="24"/>
        <v>7016.6630000000005</v>
      </c>
      <c r="L37" s="345">
        <f>E37/E35</f>
        <v>1.7025106562344735E-2</v>
      </c>
      <c r="M37" s="346">
        <f t="shared" ref="M37:Q37" si="26">F37/F35</f>
        <v>8.1990764579631767E-2</v>
      </c>
      <c r="N37" s="323">
        <f t="shared" si="26"/>
        <v>5.5960207218852011E-2</v>
      </c>
      <c r="O37" s="345">
        <f t="shared" si="26"/>
        <v>1.5525945628166806E-2</v>
      </c>
      <c r="P37" s="346">
        <f t="shared" si="26"/>
        <v>6.9854878679276824E-2</v>
      </c>
      <c r="Q37" s="347">
        <f t="shared" si="26"/>
        <v>4.8321573818825986E-2</v>
      </c>
      <c r="S37" s="326">
        <f t="shared" si="15"/>
        <v>-0.12105426234587623</v>
      </c>
      <c r="T37" s="330">
        <f t="shared" si="15"/>
        <v>-0.16387139907397777</v>
      </c>
      <c r="U37" s="209">
        <f t="shared" si="15"/>
        <v>-0.15865191265099604</v>
      </c>
    </row>
    <row r="38" spans="1:21" ht="24" customHeight="1" thickBot="1">
      <c r="A38" s="9"/>
      <c r="B38" s="184" t="s">
        <v>36</v>
      </c>
      <c r="C38" s="184"/>
      <c r="D38" s="185"/>
      <c r="E38" s="21">
        <f>E30+E34</f>
        <v>90.552000000000007</v>
      </c>
      <c r="F38" s="155">
        <f t="shared" si="23"/>
        <v>880.904</v>
      </c>
      <c r="G38" s="123">
        <f t="shared" si="23"/>
        <v>971.45600000000002</v>
      </c>
      <c r="H38" s="21">
        <f>H30+H34</f>
        <v>38.839999999999996</v>
      </c>
      <c r="I38" s="155">
        <f t="shared" si="24"/>
        <v>359.73400000000004</v>
      </c>
      <c r="J38" s="22">
        <f t="shared" si="24"/>
        <v>398.57399999999996</v>
      </c>
      <c r="L38" s="348">
        <f>E38/E35</f>
        <v>1.5164316096076178E-3</v>
      </c>
      <c r="M38" s="349">
        <f t="shared" ref="M38:Q38" si="27">F38/F35</f>
        <v>9.8626933243976447E-3</v>
      </c>
      <c r="N38" s="351">
        <f t="shared" si="27"/>
        <v>6.5184980842430606E-3</v>
      </c>
      <c r="O38" s="348">
        <f t="shared" si="27"/>
        <v>6.7485451924477805E-4</v>
      </c>
      <c r="P38" s="349">
        <f t="shared" si="27"/>
        <v>4.1039981941832972E-3</v>
      </c>
      <c r="Q38" s="350">
        <f t="shared" si="27"/>
        <v>2.7448550633349137E-3</v>
      </c>
      <c r="S38" s="332">
        <f t="shared" si="15"/>
        <v>-0.57107518332008134</v>
      </c>
      <c r="T38" s="333">
        <f t="shared" si="15"/>
        <v>-0.59163087010616366</v>
      </c>
      <c r="U38" s="208">
        <f t="shared" si="15"/>
        <v>-0.58971481981685225</v>
      </c>
    </row>
    <row r="41" spans="1:21">
      <c r="A41" s="1" t="s">
        <v>130</v>
      </c>
    </row>
    <row r="42" spans="1:21" ht="15.75" thickBot="1"/>
    <row r="43" spans="1:21" ht="22.5" customHeight="1">
      <c r="A43" s="467" t="s">
        <v>16</v>
      </c>
      <c r="B43" s="450"/>
      <c r="C43" s="450"/>
      <c r="D43" s="450"/>
      <c r="E43" s="458" t="str">
        <f>E5</f>
        <v>jan-abr</v>
      </c>
      <c r="F43" s="511"/>
      <c r="G43" s="511"/>
      <c r="H43" s="511"/>
      <c r="I43" s="511"/>
      <c r="J43" s="459"/>
      <c r="L43" s="516" t="s">
        <v>154</v>
      </c>
      <c r="M43" s="517"/>
      <c r="N43" s="517"/>
    </row>
    <row r="44" spans="1:21" ht="18.75" customHeight="1">
      <c r="A44" s="485"/>
      <c r="B44" s="451"/>
      <c r="C44" s="451"/>
      <c r="D44" s="451"/>
      <c r="E44" s="500">
        <f>E25</f>
        <v>2025</v>
      </c>
      <c r="F44" s="498"/>
      <c r="G44" s="499"/>
      <c r="H44" s="513">
        <f>H25</f>
        <v>2026</v>
      </c>
      <c r="I44" s="514"/>
      <c r="J44" s="515"/>
      <c r="L44" s="518" t="s">
        <v>128</v>
      </c>
      <c r="M44" s="519" t="s">
        <v>127</v>
      </c>
      <c r="N44" s="451" t="s">
        <v>12</v>
      </c>
      <c r="S44" t="s">
        <v>133</v>
      </c>
    </row>
    <row r="45" spans="1:21" ht="18.75" customHeight="1" thickBot="1">
      <c r="A45" s="468"/>
      <c r="B45" s="491"/>
      <c r="C45" s="491"/>
      <c r="D45" s="491"/>
      <c r="E45" s="99" t="s">
        <v>29</v>
      </c>
      <c r="F45" s="160" t="s">
        <v>30</v>
      </c>
      <c r="G45" s="134" t="s">
        <v>12</v>
      </c>
      <c r="H45" s="352" t="s">
        <v>29</v>
      </c>
      <c r="I45" s="353" t="s">
        <v>30</v>
      </c>
      <c r="J45" s="354" t="s">
        <v>12</v>
      </c>
      <c r="L45" s="447"/>
      <c r="M45" s="445"/>
      <c r="N45" s="491"/>
    </row>
    <row r="46" spans="1:21" ht="24" customHeight="1" thickBot="1">
      <c r="A46" s="12" t="s">
        <v>20</v>
      </c>
      <c r="B46" s="13"/>
      <c r="C46" s="13"/>
      <c r="D46" s="13"/>
      <c r="E46" s="358">
        <f>(E27/E8)*10</f>
        <v>2.3675972575639901</v>
      </c>
      <c r="F46" s="359">
        <f t="shared" ref="F46:J46" si="28">(F27/F8)*10</f>
        <v>2.6846232793962117</v>
      </c>
      <c r="G46" s="360">
        <f t="shared" si="28"/>
        <v>2.5379950530688351</v>
      </c>
      <c r="H46" s="358">
        <f t="shared" si="28"/>
        <v>2.4240926575993185</v>
      </c>
      <c r="I46" s="359">
        <f t="shared" si="28"/>
        <v>2.5885281202864867</v>
      </c>
      <c r="J46" s="361">
        <f t="shared" si="28"/>
        <v>2.5133845290297518</v>
      </c>
      <c r="L46" s="365">
        <f>(H46-E46)/E46</f>
        <v>2.3861913108252305E-2</v>
      </c>
      <c r="M46" s="329">
        <f>(I46-F46)/F46</f>
        <v>-3.5794653144532583E-2</v>
      </c>
      <c r="N46" s="164">
        <f>(J46-G46)/G46</f>
        <v>-9.6968368828478473E-3</v>
      </c>
    </row>
    <row r="47" spans="1:21" ht="24" customHeight="1">
      <c r="A47" s="46"/>
      <c r="B47" s="177" t="s">
        <v>33</v>
      </c>
      <c r="C47" s="177"/>
      <c r="D47" s="178"/>
      <c r="E47" s="124">
        <f t="shared" ref="E47:J57" si="29">(E28/E9)*10</f>
        <v>2.3997339466947492</v>
      </c>
      <c r="F47" s="156">
        <f t="shared" si="29"/>
        <v>2.9259365256114194</v>
      </c>
      <c r="G47" s="362">
        <f t="shared" si="29"/>
        <v>2.6516750571919006</v>
      </c>
      <c r="H47" s="124">
        <f t="shared" si="29"/>
        <v>2.4491407991315888</v>
      </c>
      <c r="I47" s="156">
        <f t="shared" si="29"/>
        <v>2.8141570948179622</v>
      </c>
      <c r="J47" s="363">
        <f t="shared" si="29"/>
        <v>2.6294799298445803</v>
      </c>
      <c r="L47" s="326">
        <f t="shared" ref="L47:N57" si="30">(H47-E47)/E47</f>
        <v>2.0588470861484326E-2</v>
      </c>
      <c r="M47" s="330">
        <f t="shared" si="30"/>
        <v>-3.8202958203305236E-2</v>
      </c>
      <c r="N47" s="209">
        <f t="shared" si="30"/>
        <v>-8.3702289566447274E-3</v>
      </c>
    </row>
    <row r="48" spans="1:21" ht="24" customHeight="1">
      <c r="A48" s="8"/>
      <c r="B48" t="s">
        <v>37</v>
      </c>
      <c r="E48" s="125">
        <f t="shared" si="29"/>
        <v>1.5045856319778981</v>
      </c>
      <c r="F48" s="157">
        <f t="shared" si="29"/>
        <v>1.8461405103737052</v>
      </c>
      <c r="G48" s="364">
        <f t="shared" si="29"/>
        <v>1.8035877865089842</v>
      </c>
      <c r="H48" s="125">
        <f t="shared" si="29"/>
        <v>1.5405840221306613</v>
      </c>
      <c r="I48" s="157">
        <f t="shared" si="29"/>
        <v>1.6735402242708544</v>
      </c>
      <c r="J48" s="363">
        <f t="shared" si="29"/>
        <v>1.6593463557779939</v>
      </c>
      <c r="L48" s="326">
        <f t="shared" si="30"/>
        <v>2.3925783543101112E-2</v>
      </c>
      <c r="M48" s="330">
        <f t="shared" si="30"/>
        <v>-9.3492496986544216E-2</v>
      </c>
      <c r="N48" s="209">
        <f t="shared" si="30"/>
        <v>-7.9974721391401354E-2</v>
      </c>
    </row>
    <row r="49" spans="1:14" ht="24" customHeight="1" thickBot="1">
      <c r="A49" s="8"/>
      <c r="B49" t="s">
        <v>36</v>
      </c>
      <c r="E49" s="125"/>
      <c r="F49" s="157">
        <f t="shared" si="29"/>
        <v>2.6090630983559655</v>
      </c>
      <c r="G49" s="364">
        <f t="shared" si="29"/>
        <v>2.6114861891097303</v>
      </c>
      <c r="H49" s="125">
        <f t="shared" si="29"/>
        <v>8.7666666666666675</v>
      </c>
      <c r="I49" s="157">
        <f t="shared" si="29"/>
        <v>2.2392547273035488</v>
      </c>
      <c r="J49" s="363">
        <f t="shared" si="29"/>
        <v>2.2482956031948778</v>
      </c>
      <c r="L49" s="326"/>
      <c r="M49" s="330">
        <f t="shared" si="30"/>
        <v>-0.14173991088427182</v>
      </c>
      <c r="N49" s="209">
        <f t="shared" si="30"/>
        <v>-0.13907428935653923</v>
      </c>
    </row>
    <row r="50" spans="1:14" ht="24" customHeight="1" thickBot="1">
      <c r="A50" s="12" t="s">
        <v>21</v>
      </c>
      <c r="B50" s="13"/>
      <c r="C50" s="13"/>
      <c r="D50" s="13"/>
      <c r="E50" s="358">
        <f t="shared" si="29"/>
        <v>2.9153168755004986</v>
      </c>
      <c r="F50" s="359">
        <f t="shared" si="29"/>
        <v>3.4839814238070081</v>
      </c>
      <c r="G50" s="360">
        <f t="shared" si="29"/>
        <v>3.2411952535335637</v>
      </c>
      <c r="H50" s="358">
        <f t="shared" si="29"/>
        <v>2.8944052431922214</v>
      </c>
      <c r="I50" s="359">
        <f t="shared" si="29"/>
        <v>3.2699521018489253</v>
      </c>
      <c r="J50" s="361">
        <f t="shared" si="29"/>
        <v>3.1183510634898575</v>
      </c>
      <c r="L50" s="327">
        <f t="shared" si="30"/>
        <v>-7.1730220766094621E-3</v>
      </c>
      <c r="M50" s="331">
        <f t="shared" si="30"/>
        <v>-6.1432394700947988E-2</v>
      </c>
      <c r="N50" s="328">
        <f t="shared" si="30"/>
        <v>-3.7900891626254561E-2</v>
      </c>
    </row>
    <row r="51" spans="1:14" ht="24" customHeight="1">
      <c r="A51" s="46"/>
      <c r="B51" s="3" t="s">
        <v>33</v>
      </c>
      <c r="C51" s="3"/>
      <c r="D51" s="3"/>
      <c r="E51" s="125">
        <f t="shared" si="29"/>
        <v>2.9388195802053758</v>
      </c>
      <c r="F51" s="157">
        <f t="shared" si="29"/>
        <v>3.6701741008460358</v>
      </c>
      <c r="G51" s="364">
        <f t="shared" si="29"/>
        <v>3.3430801854251797</v>
      </c>
      <c r="H51" s="125">
        <f t="shared" si="29"/>
        <v>2.918538114005202</v>
      </c>
      <c r="I51" s="157">
        <f t="shared" si="29"/>
        <v>3.4211470202743133</v>
      </c>
      <c r="J51" s="363">
        <f t="shared" si="29"/>
        <v>3.2095390153811456</v>
      </c>
      <c r="L51" s="326">
        <f t="shared" si="30"/>
        <v>-6.90122875755321E-3</v>
      </c>
      <c r="M51" s="330">
        <f t="shared" si="30"/>
        <v>-6.7851571541066039E-2</v>
      </c>
      <c r="N51" s="209">
        <f t="shared" si="30"/>
        <v>-3.9945548008759491E-2</v>
      </c>
    </row>
    <row r="52" spans="1:14" ht="24" customHeight="1">
      <c r="A52" s="8"/>
      <c r="B52" s="3" t="s">
        <v>37</v>
      </c>
      <c r="D52" s="3"/>
      <c r="E52" s="125">
        <f t="shared" si="29"/>
        <v>2.0021768184837501</v>
      </c>
      <c r="F52" s="157">
        <f t="shared" si="29"/>
        <v>1.8179872509859281</v>
      </c>
      <c r="G52" s="364">
        <f t="shared" si="29"/>
        <v>1.8431453032187826</v>
      </c>
      <c r="H52" s="125">
        <f t="shared" si="29"/>
        <v>1.8533285313786556</v>
      </c>
      <c r="I52" s="157">
        <f t="shared" si="29"/>
        <v>1.738801106701616</v>
      </c>
      <c r="J52" s="363">
        <f t="shared" si="29"/>
        <v>1.756077347330633</v>
      </c>
      <c r="L52" s="326">
        <f t="shared" si="30"/>
        <v>-7.4343227696451589E-2</v>
      </c>
      <c r="M52" s="330">
        <f t="shared" si="30"/>
        <v>-4.3557040480546781E-2</v>
      </c>
      <c r="N52" s="209">
        <f t="shared" si="30"/>
        <v>-4.7238791068776903E-2</v>
      </c>
    </row>
    <row r="53" spans="1:14" ht="24" customHeight="1" thickBot="1">
      <c r="A53" s="8"/>
      <c r="B53" t="s">
        <v>36</v>
      </c>
      <c r="E53" s="125">
        <f t="shared" si="29"/>
        <v>1.7033676793696493</v>
      </c>
      <c r="F53" s="157">
        <f t="shared" si="29"/>
        <v>1.9412434402430563</v>
      </c>
      <c r="G53" s="364">
        <f t="shared" si="29"/>
        <v>1.8788356133751409</v>
      </c>
      <c r="H53" s="125">
        <f t="shared" si="29"/>
        <v>2.6923512346989313</v>
      </c>
      <c r="I53" s="157">
        <f t="shared" si="29"/>
        <v>2.0726982746121503</v>
      </c>
      <c r="J53" s="363">
        <f t="shared" si="29"/>
        <v>2.1471748817906593</v>
      </c>
      <c r="L53" s="326">
        <f t="shared" si="30"/>
        <v>0.58060486136220846</v>
      </c>
      <c r="M53" s="330">
        <f t="shared" si="30"/>
        <v>6.7716820901470756E-2</v>
      </c>
      <c r="N53" s="209">
        <f t="shared" si="30"/>
        <v>0.1428221109421455</v>
      </c>
    </row>
    <row r="54" spans="1:14" ht="24" customHeight="1" thickBot="1">
      <c r="A54" s="12" t="s">
        <v>12</v>
      </c>
      <c r="B54" s="13"/>
      <c r="C54" s="13"/>
      <c r="D54" s="13"/>
      <c r="E54" s="358">
        <f t="shared" si="29"/>
        <v>2.6807266628373045</v>
      </c>
      <c r="F54" s="359">
        <f t="shared" si="29"/>
        <v>3.1694836770317369</v>
      </c>
      <c r="G54" s="360">
        <f t="shared" si="29"/>
        <v>2.9537056080225965</v>
      </c>
      <c r="H54" s="358">
        <f t="shared" si="29"/>
        <v>2.7031634536866567</v>
      </c>
      <c r="I54" s="359">
        <f t="shared" si="29"/>
        <v>3.0278026022905773</v>
      </c>
      <c r="J54" s="361">
        <f t="shared" si="29"/>
        <v>2.8902274150506084</v>
      </c>
      <c r="L54" s="327">
        <f t="shared" si="30"/>
        <v>8.3696675085869563E-3</v>
      </c>
      <c r="M54" s="331">
        <f t="shared" si="30"/>
        <v>-4.4701626251581091E-2</v>
      </c>
      <c r="N54" s="328">
        <f t="shared" si="30"/>
        <v>-2.1491035802476112E-2</v>
      </c>
    </row>
    <row r="55" spans="1:14" ht="24" customHeight="1">
      <c r="A55" s="179"/>
      <c r="B55" s="177" t="s">
        <v>33</v>
      </c>
      <c r="C55" s="177"/>
      <c r="D55" s="178"/>
      <c r="E55" s="124">
        <f t="shared" si="29"/>
        <v>2.7095856937983771</v>
      </c>
      <c r="F55" s="156">
        <f t="shared" si="29"/>
        <v>3.4061261011273496</v>
      </c>
      <c r="G55" s="362">
        <f t="shared" si="29"/>
        <v>3.0745967407859909</v>
      </c>
      <c r="H55" s="124">
        <f t="shared" si="29"/>
        <v>2.7281466233940015</v>
      </c>
      <c r="I55" s="156">
        <f t="shared" si="29"/>
        <v>3.2230252859864068</v>
      </c>
      <c r="J55" s="366">
        <f t="shared" si="29"/>
        <v>2.9994504696150184</v>
      </c>
      <c r="L55" s="326">
        <f t="shared" si="30"/>
        <v>6.8500987579415244E-3</v>
      </c>
      <c r="M55" s="330">
        <f t="shared" si="30"/>
        <v>-5.3756323079271966E-2</v>
      </c>
      <c r="N55" s="209">
        <f t="shared" si="30"/>
        <v>-2.4441016987405667E-2</v>
      </c>
    </row>
    <row r="56" spans="1:14" ht="24" customHeight="1">
      <c r="A56" s="8"/>
      <c r="B56" s="3" t="s">
        <v>37</v>
      </c>
      <c r="C56" s="3"/>
      <c r="D56" s="183"/>
      <c r="E56" s="125">
        <f t="shared" si="29"/>
        <v>1.7142686112136896</v>
      </c>
      <c r="F56" s="157">
        <f t="shared" si="29"/>
        <v>1.8349963140462648</v>
      </c>
      <c r="G56" s="364">
        <f t="shared" si="29"/>
        <v>1.8193770371710012</v>
      </c>
      <c r="H56" s="125">
        <f t="shared" si="29"/>
        <v>1.7100975266207872</v>
      </c>
      <c r="I56" s="157">
        <f t="shared" si="29"/>
        <v>1.7024688330472293</v>
      </c>
      <c r="J56" s="363">
        <f t="shared" si="29"/>
        <v>1.7034365575964969</v>
      </c>
      <c r="L56" s="326">
        <f t="shared" si="30"/>
        <v>-2.4331569542939296E-3</v>
      </c>
      <c r="M56" s="330">
        <f t="shared" si="30"/>
        <v>-7.2222205562258265E-2</v>
      </c>
      <c r="N56" s="209">
        <f t="shared" si="30"/>
        <v>-6.3725372589500895E-2</v>
      </c>
    </row>
    <row r="57" spans="1:14" ht="24" customHeight="1" thickBot="1">
      <c r="A57" s="9"/>
      <c r="B57" s="184" t="s">
        <v>36</v>
      </c>
      <c r="C57" s="184"/>
      <c r="D57" s="185"/>
      <c r="E57" s="126">
        <f t="shared" si="29"/>
        <v>1.7142532608901426</v>
      </c>
      <c r="F57" s="158">
        <f t="shared" si="29"/>
        <v>2.3451499888187248</v>
      </c>
      <c r="G57" s="367">
        <f t="shared" si="29"/>
        <v>2.2673677970176285</v>
      </c>
      <c r="H57" s="126">
        <f t="shared" si="29"/>
        <v>2.7307881600224988</v>
      </c>
      <c r="I57" s="158">
        <f t="shared" si="29"/>
        <v>2.1368982559520981</v>
      </c>
      <c r="J57" s="368">
        <f t="shared" si="29"/>
        <v>2.1831656323431941</v>
      </c>
      <c r="L57" s="332">
        <f t="shared" si="30"/>
        <v>0.5929899171400792</v>
      </c>
      <c r="M57" s="333">
        <f t="shared" si="30"/>
        <v>-8.8801029298567438E-2</v>
      </c>
      <c r="N57" s="208">
        <f t="shared" si="30"/>
        <v>-3.7136526674317834E-2</v>
      </c>
    </row>
  </sheetData>
  <mergeCells count="30">
    <mergeCell ref="A43:D45"/>
    <mergeCell ref="E43:J43"/>
    <mergeCell ref="L43:N43"/>
    <mergeCell ref="E44:G44"/>
    <mergeCell ref="H44:J44"/>
    <mergeCell ref="L44:L45"/>
    <mergeCell ref="M44:M45"/>
    <mergeCell ref="N44:N45"/>
    <mergeCell ref="A5:D7"/>
    <mergeCell ref="E5:J5"/>
    <mergeCell ref="L5:Q5"/>
    <mergeCell ref="S5:U5"/>
    <mergeCell ref="E6:G6"/>
    <mergeCell ref="H6:J6"/>
    <mergeCell ref="L6:N6"/>
    <mergeCell ref="O6:Q6"/>
    <mergeCell ref="S6:S7"/>
    <mergeCell ref="T6:T7"/>
    <mergeCell ref="U6:U7"/>
    <mergeCell ref="A24:D26"/>
    <mergeCell ref="E24:J24"/>
    <mergeCell ref="L24:Q24"/>
    <mergeCell ref="S24:U24"/>
    <mergeCell ref="E25:G25"/>
    <mergeCell ref="H25:J25"/>
    <mergeCell ref="L25:N25"/>
    <mergeCell ref="O25:Q25"/>
    <mergeCell ref="S25:S26"/>
    <mergeCell ref="T25:T26"/>
    <mergeCell ref="U25:U2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E50:J57 L50:N57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BAC7F584-806A-402B-BF32-14CD8C18D47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L46:L57</xm:sqref>
        </x14:conditionalFormatting>
        <x14:conditionalFormatting xmlns:xm="http://schemas.microsoft.com/office/excel/2006/main">
          <x14:cfRule type="iconSet" priority="1" id="{EDB4853A-363D-4758-983D-1C93847321C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M46:N57</xm:sqref>
        </x14:conditionalFormatting>
        <x14:conditionalFormatting xmlns:xm="http://schemas.microsoft.com/office/excel/2006/main">
          <x14:cfRule type="iconSet" priority="6" id="{C8BB30D2-7DF5-401B-9883-1AAB2A56C03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S8:S19</xm:sqref>
        </x14:conditionalFormatting>
        <x14:conditionalFormatting xmlns:xm="http://schemas.microsoft.com/office/excel/2006/main">
          <x14:cfRule type="iconSet" priority="4" id="{B7182A91-EA14-4FC7-8D6A-93AF376D5AB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S27:S38</xm:sqref>
        </x14:conditionalFormatting>
        <x14:conditionalFormatting xmlns:xm="http://schemas.microsoft.com/office/excel/2006/main">
          <x14:cfRule type="iconSet" priority="5" id="{2C405C41-667A-4CD7-8D84-2039E7113EC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T8:U19</xm:sqref>
        </x14:conditionalFormatting>
        <x14:conditionalFormatting xmlns:xm="http://schemas.microsoft.com/office/excel/2006/main">
          <x14:cfRule type="iconSet" priority="3" id="{D5C2D83B-8AA8-40D3-BF29-072C3F3A0BB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T27:U38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D1E87-D665-4F68-8B5E-988BF66857C1}">
  <sheetPr>
    <pageSetUpPr fitToPage="1"/>
  </sheetPr>
  <dimension ref="A1:AQ97"/>
  <sheetViews>
    <sheetView showGridLines="0" topLeftCell="V85" workbookViewId="0">
      <selection activeCell="AL73" sqref="AL73"/>
    </sheetView>
  </sheetViews>
  <sheetFormatPr defaultRowHeight="15"/>
  <cols>
    <col min="1" max="1" width="32.85546875" customWidth="1"/>
    <col min="2" max="2" width="9.42578125" customWidth="1"/>
    <col min="3" max="3" width="9.5703125" customWidth="1"/>
    <col min="4" max="4" width="9.42578125" bestFit="1" customWidth="1"/>
    <col min="5" max="5" width="9.28515625" bestFit="1" customWidth="1"/>
    <col min="6" max="16" width="10.85546875" customWidth="1"/>
    <col min="17" max="17" width="2.28515625" customWidth="1"/>
    <col min="18" max="20" width="10.85546875" customWidth="1"/>
    <col min="23" max="23" width="9.42578125" customWidth="1"/>
    <col min="24" max="29" width="9.140625" customWidth="1"/>
    <col min="30" max="30" width="1.7109375" customWidth="1"/>
    <col min="31" max="33" width="10.85546875" customWidth="1"/>
    <col min="34" max="34" width="2.28515625" customWidth="1"/>
  </cols>
  <sheetData>
    <row r="1" spans="1:43" ht="15.75">
      <c r="A1" s="4" t="s">
        <v>144</v>
      </c>
    </row>
    <row r="3" spans="1:43" ht="8.25" customHeight="1" thickBot="1"/>
    <row r="4" spans="1:43">
      <c r="A4" s="492" t="s">
        <v>3</v>
      </c>
      <c r="B4" s="458" t="s">
        <v>134</v>
      </c>
      <c r="C4" s="511"/>
      <c r="D4" s="511"/>
      <c r="E4" s="511"/>
      <c r="F4" s="511"/>
      <c r="G4" s="522"/>
      <c r="H4" s="511" t="s">
        <v>136</v>
      </c>
      <c r="I4" s="511"/>
      <c r="J4" s="511"/>
      <c r="K4" s="511"/>
      <c r="L4" s="511"/>
      <c r="M4" s="522"/>
      <c r="N4" s="517" t="s">
        <v>154</v>
      </c>
      <c r="O4" s="517"/>
      <c r="P4" s="517"/>
      <c r="R4" s="512" t="s">
        <v>135</v>
      </c>
      <c r="S4" s="511"/>
      <c r="T4" s="511"/>
      <c r="U4" s="511"/>
      <c r="V4" s="511"/>
      <c r="W4" s="522"/>
      <c r="X4" s="511" t="s">
        <v>137</v>
      </c>
      <c r="Y4" s="511"/>
      <c r="Z4" s="511"/>
      <c r="AA4" s="511"/>
      <c r="AB4" s="511"/>
      <c r="AC4" s="459"/>
      <c r="AE4" s="517" t="s">
        <v>154</v>
      </c>
      <c r="AF4" s="517"/>
      <c r="AG4" s="517"/>
      <c r="AI4" s="476" t="s">
        <v>140</v>
      </c>
      <c r="AJ4" s="481"/>
      <c r="AK4" s="481"/>
      <c r="AL4" s="481"/>
      <c r="AM4" s="481"/>
      <c r="AN4" s="477"/>
      <c r="AO4" s="517" t="s">
        <v>154</v>
      </c>
      <c r="AP4" s="517"/>
      <c r="AQ4" s="517"/>
    </row>
    <row r="5" spans="1:43">
      <c r="A5" s="493"/>
      <c r="B5" s="523" t="s">
        <v>175</v>
      </c>
      <c r="C5" s="498"/>
      <c r="D5" s="499"/>
      <c r="E5" s="524" t="s">
        <v>176</v>
      </c>
      <c r="F5" s="514"/>
      <c r="G5" s="525"/>
      <c r="H5" s="533" t="str">
        <f>B5</f>
        <v>jan-abr 2025</v>
      </c>
      <c r="I5" s="498"/>
      <c r="J5" s="499"/>
      <c r="K5" s="523" t="str">
        <f>E5</f>
        <v>jan-abr 2026</v>
      </c>
      <c r="L5" s="498"/>
      <c r="M5" s="499"/>
      <c r="N5" s="500" t="s">
        <v>138</v>
      </c>
      <c r="O5" s="498"/>
      <c r="P5" s="501"/>
      <c r="R5" s="521" t="str">
        <f>H5</f>
        <v>jan-abr 2025</v>
      </c>
      <c r="S5" s="498"/>
      <c r="T5" s="499"/>
      <c r="U5" s="538" t="str">
        <f>K5</f>
        <v>jan-abr 2026</v>
      </c>
      <c r="V5" s="514"/>
      <c r="W5" s="525"/>
      <c r="X5" s="533" t="str">
        <f>R5</f>
        <v>jan-abr 2025</v>
      </c>
      <c r="Y5" s="498"/>
      <c r="Z5" s="499"/>
      <c r="AA5" s="523" t="str">
        <f>U5</f>
        <v>jan-abr 2026</v>
      </c>
      <c r="AB5" s="498"/>
      <c r="AC5" s="501"/>
      <c r="AE5" s="497" t="s">
        <v>139</v>
      </c>
      <c r="AF5" s="498"/>
      <c r="AG5" s="501"/>
      <c r="AI5" s="528" t="str">
        <f>X5</f>
        <v>jan-abr 2025</v>
      </c>
      <c r="AJ5" s="529"/>
      <c r="AK5" s="541"/>
      <c r="AL5" s="539" t="str">
        <f>AA5</f>
        <v>jan-abr 2026</v>
      </c>
      <c r="AM5" s="529"/>
      <c r="AN5" s="540"/>
      <c r="AO5" s="498" t="s">
        <v>140</v>
      </c>
      <c r="AP5" s="498"/>
      <c r="AQ5" s="501"/>
    </row>
    <row r="6" spans="1:43" ht="19.5" customHeight="1" thickBot="1">
      <c r="A6" s="494"/>
      <c r="B6" s="99" t="s">
        <v>29</v>
      </c>
      <c r="C6" s="135" t="s">
        <v>30</v>
      </c>
      <c r="D6" s="263" t="s">
        <v>12</v>
      </c>
      <c r="E6" s="159" t="s">
        <v>29</v>
      </c>
      <c r="F6" s="353" t="s">
        <v>30</v>
      </c>
      <c r="G6" s="134" t="s">
        <v>12</v>
      </c>
      <c r="H6" s="176" t="s">
        <v>29</v>
      </c>
      <c r="I6" s="135" t="s">
        <v>30</v>
      </c>
      <c r="J6" s="176" t="s">
        <v>12</v>
      </c>
      <c r="K6" s="99" t="s">
        <v>29</v>
      </c>
      <c r="L6" s="135" t="s">
        <v>30</v>
      </c>
      <c r="M6" s="133" t="s">
        <v>12</v>
      </c>
      <c r="N6" s="99" t="s">
        <v>29</v>
      </c>
      <c r="O6" s="135" t="s">
        <v>30</v>
      </c>
      <c r="P6" s="166" t="s">
        <v>12</v>
      </c>
      <c r="R6" s="25" t="s">
        <v>29</v>
      </c>
      <c r="S6" s="160" t="s">
        <v>30</v>
      </c>
      <c r="T6" s="134" t="s">
        <v>12</v>
      </c>
      <c r="U6" s="352" t="s">
        <v>29</v>
      </c>
      <c r="V6" s="353" t="s">
        <v>30</v>
      </c>
      <c r="W6" s="134" t="s">
        <v>12</v>
      </c>
      <c r="X6" s="176" t="s">
        <v>29</v>
      </c>
      <c r="Y6" s="135" t="s">
        <v>30</v>
      </c>
      <c r="Z6" s="176" t="s">
        <v>12</v>
      </c>
      <c r="AA6" s="99" t="s">
        <v>29</v>
      </c>
      <c r="AB6" s="135" t="s">
        <v>30</v>
      </c>
      <c r="AC6" s="166" t="s">
        <v>12</v>
      </c>
      <c r="AE6" s="25" t="s">
        <v>29</v>
      </c>
      <c r="AF6" s="135" t="s">
        <v>30</v>
      </c>
      <c r="AG6" s="166" t="s">
        <v>12</v>
      </c>
      <c r="AI6" s="407" t="s">
        <v>29</v>
      </c>
      <c r="AJ6" s="135" t="s">
        <v>30</v>
      </c>
      <c r="AK6" s="263" t="s">
        <v>12</v>
      </c>
      <c r="AL6" s="408" t="s">
        <v>29</v>
      </c>
      <c r="AM6" s="135" t="s">
        <v>30</v>
      </c>
      <c r="AN6" s="263" t="s">
        <v>12</v>
      </c>
      <c r="AO6" s="176" t="s">
        <v>29</v>
      </c>
      <c r="AP6" s="135" t="s">
        <v>30</v>
      </c>
      <c r="AQ6" s="166" t="s">
        <v>12</v>
      </c>
    </row>
    <row r="7" spans="1:43" ht="20.100000000000001" customHeight="1">
      <c r="A7" s="8" t="s">
        <v>184</v>
      </c>
      <c r="B7" s="39">
        <v>23379.29</v>
      </c>
      <c r="C7" s="370">
        <v>34709.749999999985</v>
      </c>
      <c r="D7" s="375">
        <v>58089.039999999986</v>
      </c>
      <c r="E7" s="39">
        <v>21251.97</v>
      </c>
      <c r="F7" s="379">
        <v>39069.550000000003</v>
      </c>
      <c r="G7" s="377">
        <v>60321.520000000004</v>
      </c>
      <c r="H7" s="345">
        <f t="shared" ref="H7:H32" si="0">B7/$B$33</f>
        <v>0.10495632934392891</v>
      </c>
      <c r="I7" s="323">
        <f t="shared" ref="I7:I32" si="1">C7/$C$33</f>
        <v>0.12317057028988049</v>
      </c>
      <c r="J7" s="398">
        <f t="shared" ref="J7:J32" si="2">D7/$D$33</f>
        <v>0.11512928673661545</v>
      </c>
      <c r="K7" s="323">
        <f t="shared" ref="K7:K32" si="3">E7/$E$33</f>
        <v>9.9816523706645663E-2</v>
      </c>
      <c r="L7" s="323">
        <f t="shared" ref="L7:L32" si="4">F7/$F$33</f>
        <v>0.13495582710532822</v>
      </c>
      <c r="M7" s="399">
        <f t="shared" ref="M7:M32" si="5">G7/$G$33</f>
        <v>0.12006453545013142</v>
      </c>
      <c r="N7" s="392">
        <f t="shared" ref="N7:P33" si="6">(E7-B7)/B7</f>
        <v>-9.0991642603346787E-2</v>
      </c>
      <c r="O7" s="393">
        <f t="shared" si="6"/>
        <v>0.12560735816305271</v>
      </c>
      <c r="P7" s="382">
        <f t="shared" si="6"/>
        <v>3.8432034683307185E-2</v>
      </c>
      <c r="R7" s="401">
        <v>7175.1379999999999</v>
      </c>
      <c r="S7" s="369">
        <v>12572.043000000005</v>
      </c>
      <c r="T7" s="374">
        <v>19747.181000000004</v>
      </c>
      <c r="U7" s="39">
        <v>6360.6100000000015</v>
      </c>
      <c r="V7" s="112">
        <v>13770.043</v>
      </c>
      <c r="W7" s="380">
        <v>20130.653000000002</v>
      </c>
      <c r="X7" s="345">
        <f>R7/$R$33</f>
        <v>0.12015864990830447</v>
      </c>
      <c r="Y7" s="323">
        <f>S7/$S$33</f>
        <v>0.1407579084328601</v>
      </c>
      <c r="Z7" s="398">
        <f>T7/$T$33</f>
        <v>0.13250416026840228</v>
      </c>
      <c r="AA7" s="323">
        <f>U7/$U$33</f>
        <v>0.11051715766358207</v>
      </c>
      <c r="AB7" s="323">
        <f>V7/$V$33</f>
        <v>0.15709449650526877</v>
      </c>
      <c r="AC7" s="399">
        <f>W7/$W$33</f>
        <v>0.13863354061049679</v>
      </c>
      <c r="AE7" s="392">
        <f t="shared" ref="AE7:AG33" si="7">(U7-R7)/R7</f>
        <v>-0.11352088280392635</v>
      </c>
      <c r="AF7" s="393">
        <f t="shared" si="7"/>
        <v>9.5290797207740544E-2</v>
      </c>
      <c r="AG7" s="382">
        <f t="shared" si="7"/>
        <v>1.9419075563241045E-2</v>
      </c>
      <c r="AI7" s="27">
        <f t="shared" ref="AI7:AN22" si="8">(R7/B7)*10</f>
        <v>3.0690144995848891</v>
      </c>
      <c r="AJ7" s="28">
        <f t="shared" si="8"/>
        <v>3.6220494241531584</v>
      </c>
      <c r="AK7" s="406">
        <f t="shared" si="8"/>
        <v>3.3994676104132564</v>
      </c>
      <c r="AL7" s="28">
        <f t="shared" si="8"/>
        <v>2.9929507711520396</v>
      </c>
      <c r="AM7" s="28">
        <f t="shared" si="8"/>
        <v>3.5244949071591556</v>
      </c>
      <c r="AN7" s="402">
        <f t="shared" si="8"/>
        <v>3.3372257529319556</v>
      </c>
      <c r="AO7" s="383">
        <f t="shared" ref="AO7:AQ18" si="9">(AL7-AI7)/AI7</f>
        <v>-2.4784414815615198E-2</v>
      </c>
      <c r="AP7" s="381">
        <f t="shared" si="9"/>
        <v>-2.6933513480924209E-2</v>
      </c>
      <c r="AQ7" s="382">
        <f t="shared" si="9"/>
        <v>-1.8309295635187538E-2</v>
      </c>
    </row>
    <row r="8" spans="1:43" ht="20.100000000000001" customHeight="1">
      <c r="A8" s="8" t="s">
        <v>183</v>
      </c>
      <c r="B8" s="19">
        <v>27447.879999999997</v>
      </c>
      <c r="C8" s="371">
        <v>27051.900000000005</v>
      </c>
      <c r="D8" s="375">
        <v>54499.78</v>
      </c>
      <c r="E8" s="19">
        <v>29055.43</v>
      </c>
      <c r="F8" s="369">
        <v>22586.869999999995</v>
      </c>
      <c r="G8" s="377">
        <v>51642.299999999996</v>
      </c>
      <c r="H8" s="345">
        <f t="shared" si="0"/>
        <v>0.12322139522084029</v>
      </c>
      <c r="I8" s="323">
        <f t="shared" si="1"/>
        <v>9.5996022743604317E-2</v>
      </c>
      <c r="J8" s="399">
        <f t="shared" si="2"/>
        <v>0.10801557055689784</v>
      </c>
      <c r="K8" s="323">
        <f t="shared" si="3"/>
        <v>0.136467914146396</v>
      </c>
      <c r="L8" s="323">
        <f t="shared" si="4"/>
        <v>7.802059973996435E-2</v>
      </c>
      <c r="M8" s="399">
        <f t="shared" si="5"/>
        <v>0.10278933221636856</v>
      </c>
      <c r="N8" s="394">
        <f t="shared" si="6"/>
        <v>5.8567364765512053E-2</v>
      </c>
      <c r="O8" s="395">
        <f t="shared" si="6"/>
        <v>-0.16505421060997597</v>
      </c>
      <c r="P8" s="386">
        <f t="shared" si="6"/>
        <v>-5.2431037336297566E-2</v>
      </c>
      <c r="R8" s="401">
        <v>8227.2109999999993</v>
      </c>
      <c r="S8" s="369">
        <v>8388.8080000000009</v>
      </c>
      <c r="T8" s="374">
        <v>16616.019</v>
      </c>
      <c r="U8" s="19">
        <v>8256.8920000000016</v>
      </c>
      <c r="V8" s="119">
        <v>6863.5470000000005</v>
      </c>
      <c r="W8" s="375">
        <v>15120.439000000002</v>
      </c>
      <c r="X8" s="345">
        <f t="shared" ref="X8:X32" si="10">R8/$R$33</f>
        <v>0.13777721993232067</v>
      </c>
      <c r="Y8" s="323">
        <f t="shared" ref="Y8:Y32" si="11">S8/$S$33</f>
        <v>9.3921971816740044E-2</v>
      </c>
      <c r="Z8" s="399">
        <f t="shared" ref="Z8:Z32" si="12">T8/$T$33</f>
        <v>0.1114939719547219</v>
      </c>
      <c r="AA8" s="323">
        <f t="shared" ref="AA8:AA32" si="13">U8/$U$33</f>
        <v>0.14346552217085617</v>
      </c>
      <c r="AB8" s="323">
        <f t="shared" ref="AB8:AB32" si="14">V8/$V$33</f>
        <v>7.8302258039807726E-2</v>
      </c>
      <c r="AC8" s="399">
        <f t="shared" ref="AC8:AC32" si="15">W8/$W$33</f>
        <v>0.10412975645425113</v>
      </c>
      <c r="AE8" s="394">
        <f t="shared" si="7"/>
        <v>3.607662426550421E-3</v>
      </c>
      <c r="AF8" s="395">
        <f t="shared" si="7"/>
        <v>-0.18182094524037268</v>
      </c>
      <c r="AG8" s="386">
        <f t="shared" si="7"/>
        <v>-9.0008322691494155E-2</v>
      </c>
      <c r="AI8" s="27">
        <f t="shared" si="8"/>
        <v>2.9973939699532348</v>
      </c>
      <c r="AJ8" s="28">
        <f t="shared" si="8"/>
        <v>3.1010051050018665</v>
      </c>
      <c r="AK8" s="402">
        <f t="shared" si="8"/>
        <v>3.0488231328640225</v>
      </c>
      <c r="AL8" s="28">
        <f t="shared" si="8"/>
        <v>2.8417724328980851</v>
      </c>
      <c r="AM8" s="28">
        <f t="shared" si="8"/>
        <v>3.0387331223848202</v>
      </c>
      <c r="AN8" s="402">
        <f t="shared" si="8"/>
        <v>2.9279174242820334</v>
      </c>
      <c r="AO8" s="384">
        <f t="shared" si="9"/>
        <v>-5.1918946463209735E-2</v>
      </c>
      <c r="AP8" s="385">
        <f t="shared" si="9"/>
        <v>-2.0081225444164137E-2</v>
      </c>
      <c r="AQ8" s="386">
        <f t="shared" si="9"/>
        <v>-3.9656517716202176E-2</v>
      </c>
    </row>
    <row r="9" spans="1:43" ht="20.100000000000001" customHeight="1">
      <c r="A9" s="8" t="s">
        <v>185</v>
      </c>
      <c r="B9" s="19">
        <v>12248.630000000001</v>
      </c>
      <c r="C9" s="371">
        <v>26554.200000000004</v>
      </c>
      <c r="D9" s="375">
        <v>38802.83</v>
      </c>
      <c r="E9" s="19">
        <v>14682.390000000001</v>
      </c>
      <c r="F9" s="369">
        <v>36115.380000000005</v>
      </c>
      <c r="G9" s="377">
        <v>50797.770000000004</v>
      </c>
      <c r="H9" s="345">
        <f t="shared" si="0"/>
        <v>5.4987608447131117E-2</v>
      </c>
      <c r="I9" s="323">
        <f t="shared" si="1"/>
        <v>9.4229890955467729E-2</v>
      </c>
      <c r="J9" s="399">
        <f t="shared" si="2"/>
        <v>7.6905077812650116E-2</v>
      </c>
      <c r="K9" s="323">
        <f t="shared" si="3"/>
        <v>6.8960436585653803E-2</v>
      </c>
      <c r="L9" s="323">
        <f t="shared" si="4"/>
        <v>0.12475139793325568</v>
      </c>
      <c r="M9" s="399">
        <f t="shared" si="5"/>
        <v>0.10110837155550162</v>
      </c>
      <c r="N9" s="394">
        <f t="shared" si="6"/>
        <v>0.19869650728285532</v>
      </c>
      <c r="O9" s="395">
        <f t="shared" si="6"/>
        <v>0.36006281492193321</v>
      </c>
      <c r="P9" s="386">
        <f t="shared" si="6"/>
        <v>0.30912539111193699</v>
      </c>
      <c r="R9" s="401">
        <v>3876.1770000000001</v>
      </c>
      <c r="S9" s="369">
        <v>8009.7790000000005</v>
      </c>
      <c r="T9" s="374">
        <v>11885.956</v>
      </c>
      <c r="U9" s="19">
        <v>4455.2470000000003</v>
      </c>
      <c r="V9" s="119">
        <v>10041.112000000001</v>
      </c>
      <c r="W9" s="375">
        <v>14496.359</v>
      </c>
      <c r="X9" s="345">
        <f t="shared" si="10"/>
        <v>6.4912506926782715E-2</v>
      </c>
      <c r="Y9" s="323">
        <f t="shared" si="11"/>
        <v>8.9678323487236353E-2</v>
      </c>
      <c r="Z9" s="399">
        <f t="shared" si="12"/>
        <v>7.9755111312707239E-2</v>
      </c>
      <c r="AA9" s="323">
        <f t="shared" si="13"/>
        <v>7.7411008555657551E-2</v>
      </c>
      <c r="AB9" s="323">
        <f t="shared" si="14"/>
        <v>0.11455326856953262</v>
      </c>
      <c r="AC9" s="399">
        <f t="shared" si="15"/>
        <v>9.9831911768129958E-2</v>
      </c>
      <c r="AE9" s="394">
        <f t="shared" si="7"/>
        <v>0.14939204272663506</v>
      </c>
      <c r="AF9" s="395">
        <f t="shared" si="7"/>
        <v>0.25360662260469363</v>
      </c>
      <c r="AG9" s="386">
        <f t="shared" si="7"/>
        <v>0.21962078607728316</v>
      </c>
      <c r="AI9" s="27">
        <f t="shared" si="8"/>
        <v>3.1645800387471903</v>
      </c>
      <c r="AJ9" s="28">
        <f t="shared" si="8"/>
        <v>3.0163887445300555</v>
      </c>
      <c r="AK9" s="402">
        <f t="shared" si="8"/>
        <v>3.0631672999108566</v>
      </c>
      <c r="AL9" s="28">
        <f t="shared" si="8"/>
        <v>3.0344153778778522</v>
      </c>
      <c r="AM9" s="28">
        <f t="shared" si="8"/>
        <v>2.7802869580771405</v>
      </c>
      <c r="AN9" s="402">
        <f t="shared" si="8"/>
        <v>2.8537392487898581</v>
      </c>
      <c r="AO9" s="384">
        <f t="shared" si="9"/>
        <v>-4.1131732892073829E-2</v>
      </c>
      <c r="AP9" s="385">
        <f t="shared" si="9"/>
        <v>-7.8272996768425113E-2</v>
      </c>
      <c r="AQ9" s="386">
        <f t="shared" si="9"/>
        <v>-6.8369772400969808E-2</v>
      </c>
    </row>
    <row r="10" spans="1:43" ht="20.100000000000001" customHeight="1">
      <c r="A10" s="8" t="s">
        <v>189</v>
      </c>
      <c r="B10" s="19">
        <v>11683.909999999998</v>
      </c>
      <c r="C10" s="371">
        <v>18537.979999999996</v>
      </c>
      <c r="D10" s="375">
        <v>30221.889999999992</v>
      </c>
      <c r="E10" s="19">
        <v>10901.09</v>
      </c>
      <c r="F10" s="369">
        <v>20297.55</v>
      </c>
      <c r="G10" s="377">
        <v>31198.639999999999</v>
      </c>
      <c r="H10" s="345">
        <f t="shared" si="0"/>
        <v>5.2452418614287441E-2</v>
      </c>
      <c r="I10" s="323">
        <f t="shared" si="1"/>
        <v>6.5783636258469141E-2</v>
      </c>
      <c r="J10" s="399">
        <f t="shared" si="2"/>
        <v>5.9898126041202454E-2</v>
      </c>
      <c r="K10" s="323">
        <f t="shared" si="3"/>
        <v>5.1200378525533295E-2</v>
      </c>
      <c r="L10" s="323">
        <f t="shared" si="4"/>
        <v>7.0112725855858454E-2</v>
      </c>
      <c r="M10" s="399">
        <f t="shared" si="5"/>
        <v>6.2098074091566119E-2</v>
      </c>
      <c r="N10" s="394">
        <f t="shared" si="6"/>
        <v>-6.6999831392059506E-2</v>
      </c>
      <c r="O10" s="395">
        <f t="shared" si="6"/>
        <v>9.4917029795047986E-2</v>
      </c>
      <c r="P10" s="386">
        <f t="shared" si="6"/>
        <v>3.2319289098067909E-2</v>
      </c>
      <c r="R10" s="401">
        <v>4229.9279999999999</v>
      </c>
      <c r="S10" s="369">
        <v>6951.0789999999997</v>
      </c>
      <c r="T10" s="374">
        <v>11181.007</v>
      </c>
      <c r="U10" s="19">
        <v>3864.4340000000002</v>
      </c>
      <c r="V10" s="119">
        <v>7406.4620000000004</v>
      </c>
      <c r="W10" s="375">
        <v>11270.896000000001</v>
      </c>
      <c r="X10" s="345">
        <f t="shared" si="10"/>
        <v>7.0836607977342661E-2</v>
      </c>
      <c r="Y10" s="323">
        <f t="shared" si="11"/>
        <v>7.782500754981321E-2</v>
      </c>
      <c r="Z10" s="399">
        <f t="shared" si="12"/>
        <v>7.5024882968871734E-2</v>
      </c>
      <c r="AA10" s="323">
        <f t="shared" si="13"/>
        <v>6.7145487879072457E-2</v>
      </c>
      <c r="AB10" s="323">
        <f t="shared" si="14"/>
        <v>8.4496062850014778E-2</v>
      </c>
      <c r="AC10" s="399">
        <f t="shared" si="15"/>
        <v>7.7619152162261493E-2</v>
      </c>
      <c r="AE10" s="394">
        <f t="shared" si="7"/>
        <v>-8.6406671697485088E-2</v>
      </c>
      <c r="AF10" s="395">
        <f t="shared" si="7"/>
        <v>6.5512562869735863E-2</v>
      </c>
      <c r="AG10" s="386">
        <f t="shared" si="7"/>
        <v>8.0394368771972893E-3</v>
      </c>
      <c r="AI10" s="27">
        <f t="shared" si="8"/>
        <v>3.6203017654192822</v>
      </c>
      <c r="AJ10" s="28">
        <f t="shared" si="8"/>
        <v>3.7496420861388358</v>
      </c>
      <c r="AK10" s="402">
        <f t="shared" si="8"/>
        <v>3.6996385732328463</v>
      </c>
      <c r="AL10" s="28">
        <f t="shared" si="8"/>
        <v>3.5449977937986024</v>
      </c>
      <c r="AM10" s="28">
        <f t="shared" si="8"/>
        <v>3.6489438380494201</v>
      </c>
      <c r="AN10" s="402">
        <f t="shared" si="8"/>
        <v>3.6126241400266168</v>
      </c>
      <c r="AO10" s="384">
        <f t="shared" si="9"/>
        <v>-2.080046816538194E-2</v>
      </c>
      <c r="AP10" s="385">
        <f t="shared" si="9"/>
        <v>-2.6855429338619584E-2</v>
      </c>
      <c r="AQ10" s="386">
        <f t="shared" si="9"/>
        <v>-2.3519711853959256E-2</v>
      </c>
    </row>
    <row r="11" spans="1:43" ht="20.100000000000001" customHeight="1">
      <c r="A11" s="8" t="s">
        <v>190</v>
      </c>
      <c r="B11" s="19">
        <v>28560.300000000003</v>
      </c>
      <c r="C11" s="371">
        <v>18451.89</v>
      </c>
      <c r="D11" s="375">
        <v>47012.19</v>
      </c>
      <c r="E11" s="19">
        <v>27082.480000000003</v>
      </c>
      <c r="F11" s="369">
        <v>20126.25</v>
      </c>
      <c r="G11" s="377">
        <v>47208.73</v>
      </c>
      <c r="H11" s="345">
        <f t="shared" si="0"/>
        <v>0.12821536723148622</v>
      </c>
      <c r="I11" s="323">
        <f t="shared" si="1"/>
        <v>6.5478138397025154E-2</v>
      </c>
      <c r="J11" s="399">
        <f t="shared" si="2"/>
        <v>9.3175578433147582E-2</v>
      </c>
      <c r="K11" s="323">
        <f t="shared" si="3"/>
        <v>0.12720133742682477</v>
      </c>
      <c r="L11" s="323">
        <f t="shared" si="4"/>
        <v>6.9521013558605418E-2</v>
      </c>
      <c r="M11" s="399">
        <f t="shared" si="5"/>
        <v>9.3964711708867457E-2</v>
      </c>
      <c r="N11" s="394">
        <f t="shared" si="6"/>
        <v>-5.1743854231223047E-2</v>
      </c>
      <c r="O11" s="395">
        <f t="shared" si="6"/>
        <v>9.0741923998029508E-2</v>
      </c>
      <c r="P11" s="386">
        <f t="shared" si="6"/>
        <v>4.180617835501832E-3</v>
      </c>
      <c r="R11" s="401">
        <v>6518.1890000000012</v>
      </c>
      <c r="S11" s="369">
        <v>4574.5259999999998</v>
      </c>
      <c r="T11" s="374">
        <v>11092.715</v>
      </c>
      <c r="U11" s="19">
        <v>5977.7870000000003</v>
      </c>
      <c r="V11" s="119">
        <v>5100.9790000000012</v>
      </c>
      <c r="W11" s="375">
        <v>11078.766000000001</v>
      </c>
      <c r="X11" s="345">
        <f t="shared" si="10"/>
        <v>0.1091570350406029</v>
      </c>
      <c r="Y11" s="323">
        <f t="shared" si="11"/>
        <v>5.1216871580198817E-2</v>
      </c>
      <c r="Z11" s="399">
        <f t="shared" si="12"/>
        <v>7.4432441074587297E-2</v>
      </c>
      <c r="AA11" s="323">
        <f t="shared" si="13"/>
        <v>0.10386551421299391</v>
      </c>
      <c r="AB11" s="323">
        <f t="shared" si="14"/>
        <v>5.8194134011705673E-2</v>
      </c>
      <c r="AC11" s="399">
        <f t="shared" si="15"/>
        <v>7.6296012661645457E-2</v>
      </c>
      <c r="AE11" s="394">
        <f t="shared" si="7"/>
        <v>-8.2906770576919572E-2</v>
      </c>
      <c r="AF11" s="395">
        <f t="shared" si="7"/>
        <v>0.11508361740648132</v>
      </c>
      <c r="AG11" s="386">
        <f t="shared" si="7"/>
        <v>-1.2574919665743422E-3</v>
      </c>
      <c r="AI11" s="27">
        <f t="shared" si="8"/>
        <v>2.2822550883569153</v>
      </c>
      <c r="AJ11" s="28">
        <f t="shared" si="8"/>
        <v>2.4791639230452818</v>
      </c>
      <c r="AK11" s="402">
        <f t="shared" si="8"/>
        <v>2.3595401533091738</v>
      </c>
      <c r="AL11" s="28">
        <f t="shared" si="8"/>
        <v>2.2072524377383456</v>
      </c>
      <c r="AM11" s="28">
        <f t="shared" si="8"/>
        <v>2.5344905285386004</v>
      </c>
      <c r="AN11" s="402">
        <f t="shared" si="8"/>
        <v>2.346762134884798</v>
      </c>
      <c r="AO11" s="384">
        <f t="shared" si="9"/>
        <v>-3.2863395069727741E-2</v>
      </c>
      <c r="AP11" s="385">
        <f t="shared" si="9"/>
        <v>2.2316638677670871E-2</v>
      </c>
      <c r="AQ11" s="386">
        <f t="shared" si="9"/>
        <v>-5.4154697924741939E-3</v>
      </c>
    </row>
    <row r="12" spans="1:43" ht="20.100000000000001" customHeight="1">
      <c r="A12" s="8" t="s">
        <v>187</v>
      </c>
      <c r="B12" s="19">
        <v>21569.869999999995</v>
      </c>
      <c r="C12" s="371">
        <v>13964.07</v>
      </c>
      <c r="D12" s="375">
        <v>35533.939999999995</v>
      </c>
      <c r="E12" s="19">
        <v>19082.060000000001</v>
      </c>
      <c r="F12" s="369">
        <v>14699.340000000002</v>
      </c>
      <c r="G12" s="377">
        <v>33781.4</v>
      </c>
      <c r="H12" s="345">
        <f t="shared" si="0"/>
        <v>9.6833324691456904E-2</v>
      </c>
      <c r="I12" s="323">
        <f t="shared" si="1"/>
        <v>4.9552718341901399E-2</v>
      </c>
      <c r="J12" s="399">
        <f t="shared" si="2"/>
        <v>7.0426317376594438E-2</v>
      </c>
      <c r="K12" s="323">
        <f t="shared" si="3"/>
        <v>8.9624862747389289E-2</v>
      </c>
      <c r="L12" s="323">
        <f t="shared" si="4"/>
        <v>5.0775132746664231E-2</v>
      </c>
      <c r="M12" s="399">
        <f t="shared" si="5"/>
        <v>6.7238824516608162E-2</v>
      </c>
      <c r="N12" s="394">
        <f t="shared" si="6"/>
        <v>-0.11533727370633177</v>
      </c>
      <c r="O12" s="395">
        <f t="shared" si="6"/>
        <v>5.2654419520956446E-2</v>
      </c>
      <c r="P12" s="386">
        <f t="shared" si="6"/>
        <v>-4.9320171081506693E-2</v>
      </c>
      <c r="R12" s="401">
        <v>4600.9350000000004</v>
      </c>
      <c r="S12" s="369">
        <v>4324.7290000000003</v>
      </c>
      <c r="T12" s="374">
        <v>8925.6640000000007</v>
      </c>
      <c r="U12" s="19">
        <v>4221.2110000000002</v>
      </c>
      <c r="V12" s="119">
        <v>4441.1529999999993</v>
      </c>
      <c r="W12" s="375">
        <v>8662.3639999999996</v>
      </c>
      <c r="X12" s="345">
        <f t="shared" si="10"/>
        <v>7.7049687116242896E-2</v>
      </c>
      <c r="Y12" s="323">
        <f t="shared" si="11"/>
        <v>4.8420118240045343E-2</v>
      </c>
      <c r="Z12" s="399">
        <f t="shared" si="12"/>
        <v>5.9891465680995605E-2</v>
      </c>
      <c r="AA12" s="323">
        <f t="shared" si="13"/>
        <v>7.3344575696080549E-2</v>
      </c>
      <c r="AB12" s="323">
        <f t="shared" si="14"/>
        <v>5.0666558879871607E-2</v>
      </c>
      <c r="AC12" s="399">
        <f t="shared" si="15"/>
        <v>5.9655004304972385E-2</v>
      </c>
      <c r="AE12" s="394">
        <f t="shared" si="7"/>
        <v>-8.2531920142318929E-2</v>
      </c>
      <c r="AF12" s="395">
        <f t="shared" si="7"/>
        <v>2.6920530743082181E-2</v>
      </c>
      <c r="AG12" s="386">
        <f t="shared" si="7"/>
        <v>-2.9499205885410999E-2</v>
      </c>
      <c r="AI12" s="27">
        <f t="shared" si="8"/>
        <v>2.1330378903535356</v>
      </c>
      <c r="AJ12" s="28">
        <f t="shared" si="8"/>
        <v>3.0970404760216756</v>
      </c>
      <c r="AK12" s="402">
        <f t="shared" si="8"/>
        <v>2.5118700600046044</v>
      </c>
      <c r="AL12" s="28">
        <f t="shared" si="8"/>
        <v>2.2121359014697575</v>
      </c>
      <c r="AM12" s="28">
        <f t="shared" si="8"/>
        <v>3.0213281684755904</v>
      </c>
      <c r="AN12" s="402">
        <f t="shared" si="8"/>
        <v>2.5642406768221564</v>
      </c>
      <c r="AO12" s="384">
        <f t="shared" si="9"/>
        <v>3.7082328201451645E-2</v>
      </c>
      <c r="AP12" s="385">
        <f t="shared" si="9"/>
        <v>-2.4446663881946426E-2</v>
      </c>
      <c r="AQ12" s="386">
        <f t="shared" si="9"/>
        <v>2.0849253968756629E-2</v>
      </c>
    </row>
    <row r="13" spans="1:43" ht="20.100000000000001" customHeight="1">
      <c r="A13" s="8" t="s">
        <v>193</v>
      </c>
      <c r="B13" s="19">
        <v>27502.739999999998</v>
      </c>
      <c r="C13" s="371">
        <v>7937.1699999999973</v>
      </c>
      <c r="D13" s="375">
        <v>35439.909999999996</v>
      </c>
      <c r="E13" s="19">
        <v>22406.230000000003</v>
      </c>
      <c r="F13" s="369">
        <v>11484.309999999998</v>
      </c>
      <c r="G13" s="377">
        <v>33890.54</v>
      </c>
      <c r="H13" s="345">
        <f t="shared" si="0"/>
        <v>0.12346767747439923</v>
      </c>
      <c r="I13" s="323">
        <f t="shared" si="1"/>
        <v>2.8165738888575421E-2</v>
      </c>
      <c r="J13" s="399">
        <f t="shared" si="2"/>
        <v>7.023995508119682E-2</v>
      </c>
      <c r="K13" s="323">
        <f t="shared" si="3"/>
        <v>0.10523786679406923</v>
      </c>
      <c r="L13" s="323">
        <f t="shared" si="4"/>
        <v>3.9669629027823242E-2</v>
      </c>
      <c r="M13" s="399">
        <f t="shared" si="5"/>
        <v>6.7456057825699633E-2</v>
      </c>
      <c r="N13" s="394">
        <f t="shared" si="6"/>
        <v>-0.1853091728315068</v>
      </c>
      <c r="O13" s="395">
        <f t="shared" si="6"/>
        <v>0.44690235940517858</v>
      </c>
      <c r="P13" s="386">
        <f t="shared" si="6"/>
        <v>-4.3718226146736705E-2</v>
      </c>
      <c r="R13" s="401">
        <v>5306.3229999999994</v>
      </c>
      <c r="S13" s="369">
        <v>1869.2069999999997</v>
      </c>
      <c r="T13" s="374">
        <v>7175.5299999999988</v>
      </c>
      <c r="U13" s="19">
        <v>4582.32</v>
      </c>
      <c r="V13" s="119">
        <v>2711.422</v>
      </c>
      <c r="W13" s="375">
        <v>7293.7420000000002</v>
      </c>
      <c r="X13" s="345">
        <f t="shared" si="10"/>
        <v>8.8862487057027165E-2</v>
      </c>
      <c r="Y13" s="323">
        <f t="shared" si="11"/>
        <v>2.0927837086467248E-2</v>
      </c>
      <c r="Z13" s="399">
        <f t="shared" si="12"/>
        <v>4.8148015513238489E-2</v>
      </c>
      <c r="AA13" s="323">
        <f t="shared" si="13"/>
        <v>7.9618933074812839E-2</v>
      </c>
      <c r="AB13" s="323">
        <f t="shared" si="14"/>
        <v>3.0933053288454429E-2</v>
      </c>
      <c r="AC13" s="399">
        <f t="shared" si="15"/>
        <v>5.0229730638121181E-2</v>
      </c>
      <c r="AE13" s="394">
        <f t="shared" si="7"/>
        <v>-0.13644156226449083</v>
      </c>
      <c r="AF13" s="395">
        <f t="shared" si="7"/>
        <v>0.45057342498717401</v>
      </c>
      <c r="AG13" s="386">
        <f t="shared" si="7"/>
        <v>1.6474323151042691E-2</v>
      </c>
      <c r="AI13" s="27">
        <f t="shared" si="8"/>
        <v>1.9293797636162795</v>
      </c>
      <c r="AJ13" s="28">
        <f t="shared" si="8"/>
        <v>2.3550043655358275</v>
      </c>
      <c r="AK13" s="402">
        <f t="shared" si="8"/>
        <v>2.0247032230047988</v>
      </c>
      <c r="AL13" s="28">
        <f t="shared" si="8"/>
        <v>2.0451097752723237</v>
      </c>
      <c r="AM13" s="28">
        <f t="shared" si="8"/>
        <v>2.3609794580606067</v>
      </c>
      <c r="AN13" s="402">
        <f t="shared" si="8"/>
        <v>2.1521468822863254</v>
      </c>
      <c r="AO13" s="384">
        <f t="shared" si="9"/>
        <v>5.9983013110456236E-2</v>
      </c>
      <c r="AP13" s="385">
        <f t="shared" si="9"/>
        <v>2.5371895747716543E-3</v>
      </c>
      <c r="AQ13" s="386">
        <f t="shared" si="9"/>
        <v>6.2944365294382021E-2</v>
      </c>
    </row>
    <row r="14" spans="1:43" ht="20.100000000000001" customHeight="1">
      <c r="A14" s="8" t="s">
        <v>194</v>
      </c>
      <c r="B14" s="19">
        <v>5542.2099999999991</v>
      </c>
      <c r="C14" s="371">
        <v>16223.070000000002</v>
      </c>
      <c r="D14" s="375">
        <v>21765.279999999999</v>
      </c>
      <c r="E14" s="19">
        <v>10096.299999999999</v>
      </c>
      <c r="F14" s="369">
        <v>16018.069999999996</v>
      </c>
      <c r="G14" s="377">
        <v>26114.369999999995</v>
      </c>
      <c r="H14" s="345">
        <f t="shared" si="0"/>
        <v>2.4880568146133444E-2</v>
      </c>
      <c r="I14" s="323">
        <f t="shared" si="1"/>
        <v>5.756897654845259E-2</v>
      </c>
      <c r="J14" s="399">
        <f t="shared" si="2"/>
        <v>4.3137589500923446E-2</v>
      </c>
      <c r="K14" s="323">
        <f t="shared" si="3"/>
        <v>4.7420430590642014E-2</v>
      </c>
      <c r="L14" s="323">
        <f t="shared" si="4"/>
        <v>5.5330350246702208E-2</v>
      </c>
      <c r="M14" s="399">
        <f t="shared" si="5"/>
        <v>5.1978294025463015E-2</v>
      </c>
      <c r="N14" s="394">
        <f t="shared" si="6"/>
        <v>0.82171011203112132</v>
      </c>
      <c r="O14" s="395">
        <f t="shared" si="6"/>
        <v>-1.2636325923515428E-2</v>
      </c>
      <c r="P14" s="386">
        <f t="shared" si="6"/>
        <v>0.19981778318496232</v>
      </c>
      <c r="R14" s="401">
        <v>1537.6</v>
      </c>
      <c r="S14" s="369">
        <v>4042.49</v>
      </c>
      <c r="T14" s="374">
        <v>5580.09</v>
      </c>
      <c r="U14" s="19">
        <v>2986.2510000000002</v>
      </c>
      <c r="V14" s="119">
        <v>3552.9660000000003</v>
      </c>
      <c r="W14" s="375">
        <v>6539.2170000000006</v>
      </c>
      <c r="X14" s="345">
        <f t="shared" si="10"/>
        <v>2.5749461557256312E-2</v>
      </c>
      <c r="Y14" s="323">
        <f t="shared" si="11"/>
        <v>4.5260140874538238E-2</v>
      </c>
      <c r="Z14" s="399">
        <f t="shared" si="12"/>
        <v>3.7442566595814804E-2</v>
      </c>
      <c r="AA14" s="323">
        <f t="shared" si="13"/>
        <v>5.1886843021350083E-2</v>
      </c>
      <c r="AB14" s="323">
        <f t="shared" si="14"/>
        <v>4.0533744511207323E-2</v>
      </c>
      <c r="AC14" s="399">
        <f t="shared" si="15"/>
        <v>4.5033551844063428E-2</v>
      </c>
      <c r="AE14" s="394">
        <f t="shared" si="7"/>
        <v>0.94215075442247687</v>
      </c>
      <c r="AF14" s="395">
        <f t="shared" si="7"/>
        <v>-0.12109467184829138</v>
      </c>
      <c r="AG14" s="386">
        <f t="shared" si="7"/>
        <v>0.17188378682064276</v>
      </c>
      <c r="AI14" s="27">
        <f t="shared" si="8"/>
        <v>2.7743445304310015</v>
      </c>
      <c r="AJ14" s="28">
        <f t="shared" si="8"/>
        <v>2.4918156674414886</v>
      </c>
      <c r="AK14" s="402">
        <f t="shared" si="8"/>
        <v>2.5637575073695356</v>
      </c>
      <c r="AL14" s="28">
        <f t="shared" si="8"/>
        <v>2.9577676970771476</v>
      </c>
      <c r="AM14" s="28">
        <f t="shared" si="8"/>
        <v>2.218098684797857</v>
      </c>
      <c r="AN14" s="402">
        <f t="shared" si="8"/>
        <v>2.5040684496696652</v>
      </c>
      <c r="AO14" s="384">
        <f t="shared" si="9"/>
        <v>6.6114054917919968E-2</v>
      </c>
      <c r="AP14" s="385">
        <f t="shared" si="9"/>
        <v>-0.10984640084740896</v>
      </c>
      <c r="AQ14" s="386">
        <f t="shared" si="9"/>
        <v>-2.3281865593096765E-2</v>
      </c>
    </row>
    <row r="15" spans="1:43" ht="20.100000000000001" customHeight="1">
      <c r="A15" s="8" t="s">
        <v>192</v>
      </c>
      <c r="B15" s="19">
        <v>3581.9399999999996</v>
      </c>
      <c r="C15" s="371">
        <v>11655.590000000002</v>
      </c>
      <c r="D15" s="375">
        <v>15237.530000000002</v>
      </c>
      <c r="E15" s="19">
        <v>3561.7900000000004</v>
      </c>
      <c r="F15" s="369">
        <v>11237.830000000004</v>
      </c>
      <c r="G15" s="377">
        <v>14799.620000000004</v>
      </c>
      <c r="H15" s="345">
        <f t="shared" si="0"/>
        <v>1.608035463567083E-2</v>
      </c>
      <c r="I15" s="323">
        <f t="shared" si="1"/>
        <v>4.1360876046788841E-2</v>
      </c>
      <c r="J15" s="399">
        <f t="shared" si="2"/>
        <v>3.0199947537913874E-2</v>
      </c>
      <c r="K15" s="323">
        <f t="shared" si="3"/>
        <v>1.672906069287193E-2</v>
      </c>
      <c r="L15" s="323">
        <f t="shared" si="4"/>
        <v>3.8818226534963189E-2</v>
      </c>
      <c r="M15" s="399">
        <f t="shared" si="5"/>
        <v>2.9457306449480622E-2</v>
      </c>
      <c r="N15" s="394">
        <f t="shared" si="6"/>
        <v>-5.6254431955865209E-3</v>
      </c>
      <c r="O15" s="395">
        <f t="shared" si="6"/>
        <v>-3.5842029446814645E-2</v>
      </c>
      <c r="P15" s="386">
        <f t="shared" si="6"/>
        <v>-2.8738909783934664E-2</v>
      </c>
      <c r="R15" s="401">
        <v>1360.6880000000001</v>
      </c>
      <c r="S15" s="369">
        <v>5748.7880000000005</v>
      </c>
      <c r="T15" s="374">
        <v>7109.4760000000006</v>
      </c>
      <c r="U15" s="19">
        <v>1328.5240000000003</v>
      </c>
      <c r="V15" s="119">
        <v>4501.5230000000001</v>
      </c>
      <c r="W15" s="375">
        <v>5830.0470000000005</v>
      </c>
      <c r="X15" s="345">
        <f t="shared" si="10"/>
        <v>2.278679978370186E-2</v>
      </c>
      <c r="Y15" s="323">
        <f t="shared" si="11"/>
        <v>6.4364031757123699E-2</v>
      </c>
      <c r="Z15" s="399">
        <f t="shared" si="12"/>
        <v>4.7704791247335988E-2</v>
      </c>
      <c r="AA15" s="323">
        <f t="shared" si="13"/>
        <v>2.3083430106208794E-2</v>
      </c>
      <c r="AB15" s="323">
        <f t="shared" si="14"/>
        <v>5.135528546947072E-2</v>
      </c>
      <c r="AC15" s="399">
        <f t="shared" si="15"/>
        <v>4.0149718816155887E-2</v>
      </c>
      <c r="AE15" s="394">
        <f t="shared" si="7"/>
        <v>-2.3638041931728478E-2</v>
      </c>
      <c r="AF15" s="395">
        <f t="shared" si="7"/>
        <v>-0.21696138386038941</v>
      </c>
      <c r="AG15" s="386">
        <f t="shared" si="7"/>
        <v>-0.17996108292650542</v>
      </c>
      <c r="AI15" s="27">
        <f t="shared" si="8"/>
        <v>3.7987459309759526</v>
      </c>
      <c r="AJ15" s="28">
        <f t="shared" si="8"/>
        <v>4.9322153576095236</v>
      </c>
      <c r="AK15" s="402">
        <f t="shared" si="8"/>
        <v>4.6657666957833719</v>
      </c>
      <c r="AL15" s="28">
        <f t="shared" si="8"/>
        <v>3.729933544650303</v>
      </c>
      <c r="AM15" s="28">
        <f t="shared" si="8"/>
        <v>4.0056870410034664</v>
      </c>
      <c r="AN15" s="402">
        <f t="shared" si="8"/>
        <v>3.9393220907023281</v>
      </c>
      <c r="AO15" s="384">
        <f t="shared" si="9"/>
        <v>-1.8114500831586458E-2</v>
      </c>
      <c r="AP15" s="385">
        <f t="shared" si="9"/>
        <v>-0.18785236438968347</v>
      </c>
      <c r="AQ15" s="386">
        <f t="shared" si="9"/>
        <v>-0.15569672734334508</v>
      </c>
    </row>
    <row r="16" spans="1:43" ht="20.100000000000001" customHeight="1">
      <c r="A16" s="8" t="s">
        <v>182</v>
      </c>
      <c r="B16" s="19">
        <v>9331.44</v>
      </c>
      <c r="C16" s="371">
        <v>11691.25</v>
      </c>
      <c r="D16" s="375">
        <v>21022.690000000002</v>
      </c>
      <c r="E16" s="19">
        <v>7634.4100000000017</v>
      </c>
      <c r="F16" s="369">
        <v>11554.44</v>
      </c>
      <c r="G16" s="377">
        <v>19188.850000000002</v>
      </c>
      <c r="H16" s="345">
        <f t="shared" si="0"/>
        <v>4.1891506965913511E-2</v>
      </c>
      <c r="I16" s="323">
        <f t="shared" si="1"/>
        <v>4.1487418661948466E-2</v>
      </c>
      <c r="J16" s="399">
        <f t="shared" si="2"/>
        <v>4.1665816907715793E-2</v>
      </c>
      <c r="K16" s="323">
        <f t="shared" si="3"/>
        <v>3.5857394243980809E-2</v>
      </c>
      <c r="L16" s="323">
        <f t="shared" si="4"/>
        <v>3.9911875282384587E-2</v>
      </c>
      <c r="M16" s="399">
        <f t="shared" si="5"/>
        <v>3.8193672193145241E-2</v>
      </c>
      <c r="N16" s="394">
        <f t="shared" si="6"/>
        <v>-0.18186153476848146</v>
      </c>
      <c r="O16" s="395">
        <f t="shared" si="6"/>
        <v>-1.1701913824441312E-2</v>
      </c>
      <c r="P16" s="386">
        <f t="shared" si="6"/>
        <v>-8.7231462767133991E-2</v>
      </c>
      <c r="R16" s="401">
        <v>2391.864</v>
      </c>
      <c r="S16" s="369">
        <v>2751.2980000000002</v>
      </c>
      <c r="T16" s="374">
        <v>5143.1620000000003</v>
      </c>
      <c r="U16" s="19">
        <v>2007.7769999999998</v>
      </c>
      <c r="V16" s="119">
        <v>2590.547</v>
      </c>
      <c r="W16" s="375">
        <v>4598.3239999999996</v>
      </c>
      <c r="X16" s="345">
        <f t="shared" si="10"/>
        <v>4.0055417610682438E-2</v>
      </c>
      <c r="Y16" s="323">
        <f t="shared" si="11"/>
        <v>3.0803820187022189E-2</v>
      </c>
      <c r="Z16" s="399">
        <f t="shared" si="12"/>
        <v>3.4510766976529779E-2</v>
      </c>
      <c r="AA16" s="323">
        <f t="shared" si="13"/>
        <v>3.4885617458437754E-2</v>
      </c>
      <c r="AB16" s="323">
        <f t="shared" si="14"/>
        <v>2.9554059971943044E-2</v>
      </c>
      <c r="AC16" s="399">
        <f t="shared" si="15"/>
        <v>3.1667225946134088E-2</v>
      </c>
      <c r="AE16" s="394">
        <f t="shared" si="7"/>
        <v>-0.1605806182960236</v>
      </c>
      <c r="AF16" s="395">
        <f t="shared" si="7"/>
        <v>-5.8427331390492845E-2</v>
      </c>
      <c r="AG16" s="386">
        <f t="shared" si="7"/>
        <v>-0.1059344426638711</v>
      </c>
      <c r="AI16" s="27">
        <f t="shared" si="8"/>
        <v>2.5632313983693833</v>
      </c>
      <c r="AJ16" s="28">
        <f t="shared" si="8"/>
        <v>2.3532966962471935</v>
      </c>
      <c r="AK16" s="402">
        <f t="shared" si="8"/>
        <v>2.4464813970048551</v>
      </c>
      <c r="AL16" s="28">
        <f t="shared" si="8"/>
        <v>2.6299046029752127</v>
      </c>
      <c r="AM16" s="28">
        <f t="shared" si="8"/>
        <v>2.2420359619332482</v>
      </c>
      <c r="AN16" s="402">
        <f t="shared" si="8"/>
        <v>2.3963520481946543</v>
      </c>
      <c r="AO16" s="384">
        <f t="shared" si="9"/>
        <v>2.6011387285691013E-2</v>
      </c>
      <c r="AP16" s="385">
        <f t="shared" si="9"/>
        <v>-4.7278668470224362E-2</v>
      </c>
      <c r="AQ16" s="386">
        <f t="shared" si="9"/>
        <v>-2.0490386263133858E-2</v>
      </c>
    </row>
    <row r="17" spans="1:43" ht="20.100000000000001" customHeight="1">
      <c r="A17" s="8" t="s">
        <v>186</v>
      </c>
      <c r="B17" s="19">
        <v>1469.67</v>
      </c>
      <c r="C17" s="371">
        <v>8763.8300000000017</v>
      </c>
      <c r="D17" s="375">
        <v>10233.500000000002</v>
      </c>
      <c r="E17" s="19">
        <v>1647.76</v>
      </c>
      <c r="F17" s="369">
        <v>8735.4000000000015</v>
      </c>
      <c r="G17" s="377">
        <v>10383.160000000002</v>
      </c>
      <c r="H17" s="345">
        <f t="shared" si="0"/>
        <v>6.5977695878228987E-3</v>
      </c>
      <c r="I17" s="323">
        <f t="shared" si="1"/>
        <v>3.1099213881504877E-2</v>
      </c>
      <c r="J17" s="399">
        <f t="shared" si="2"/>
        <v>2.0282234924508216E-2</v>
      </c>
      <c r="K17" s="323">
        <f t="shared" si="3"/>
        <v>7.739220180663837E-3</v>
      </c>
      <c r="L17" s="323">
        <f t="shared" si="4"/>
        <v>3.0174218338728867E-2</v>
      </c>
      <c r="M17" s="399">
        <f t="shared" si="5"/>
        <v>2.0666741851073821E-2</v>
      </c>
      <c r="N17" s="394">
        <f t="shared" si="6"/>
        <v>0.12117686283315296</v>
      </c>
      <c r="O17" s="395">
        <f t="shared" si="6"/>
        <v>-3.2440154589945588E-3</v>
      </c>
      <c r="P17" s="386">
        <f t="shared" si="6"/>
        <v>1.4624517516001351E-2</v>
      </c>
      <c r="R17" s="401">
        <v>476.71100000000001</v>
      </c>
      <c r="S17" s="369">
        <v>3759.6730000000002</v>
      </c>
      <c r="T17" s="374">
        <v>4236.384</v>
      </c>
      <c r="U17" s="19">
        <v>503.98999999999995</v>
      </c>
      <c r="V17" s="119">
        <v>3384.3530000000005</v>
      </c>
      <c r="W17" s="375">
        <v>3888.3430000000003</v>
      </c>
      <c r="X17" s="345">
        <f t="shared" si="10"/>
        <v>7.9832541417931939E-3</v>
      </c>
      <c r="Y17" s="323">
        <f t="shared" si="11"/>
        <v>4.2093692160573765E-2</v>
      </c>
      <c r="Z17" s="399">
        <f t="shared" si="12"/>
        <v>2.8426260158069906E-2</v>
      </c>
      <c r="AA17" s="323">
        <f t="shared" si="13"/>
        <v>8.7569497722496288E-3</v>
      </c>
      <c r="AB17" s="323">
        <f t="shared" si="14"/>
        <v>3.8610135823911075E-2</v>
      </c>
      <c r="AC17" s="399">
        <f t="shared" si="15"/>
        <v>2.6777807813687958E-2</v>
      </c>
      <c r="AE17" s="394">
        <f t="shared" si="7"/>
        <v>5.7223349157036314E-2</v>
      </c>
      <c r="AF17" s="395">
        <f t="shared" si="7"/>
        <v>-9.9827830771452644E-2</v>
      </c>
      <c r="AG17" s="386">
        <f t="shared" si="7"/>
        <v>-8.2155205949224555E-2</v>
      </c>
      <c r="AI17" s="27">
        <f t="shared" si="8"/>
        <v>3.2436601413922856</v>
      </c>
      <c r="AJ17" s="28">
        <f t="shared" si="8"/>
        <v>4.2899885095899846</v>
      </c>
      <c r="AK17" s="402">
        <f t="shared" si="8"/>
        <v>4.1397215029071184</v>
      </c>
      <c r="AL17" s="28">
        <f t="shared" si="8"/>
        <v>3.0586371801718695</v>
      </c>
      <c r="AM17" s="28">
        <f t="shared" si="8"/>
        <v>3.8742965405133134</v>
      </c>
      <c r="AN17" s="402">
        <f t="shared" si="8"/>
        <v>3.7448551308079621</v>
      </c>
      <c r="AO17" s="384">
        <f t="shared" si="9"/>
        <v>-5.7041414067812365E-2</v>
      </c>
      <c r="AP17" s="385">
        <f t="shared" si="9"/>
        <v>-9.6898154423355531E-2</v>
      </c>
      <c r="AQ17" s="386">
        <f t="shared" si="9"/>
        <v>-9.5384767265590573E-2</v>
      </c>
    </row>
    <row r="18" spans="1:43" ht="20.100000000000001" customHeight="1">
      <c r="A18" s="8" t="s">
        <v>197</v>
      </c>
      <c r="B18" s="19">
        <v>2831.14</v>
      </c>
      <c r="C18" s="371">
        <v>7560.81</v>
      </c>
      <c r="D18" s="375">
        <v>10391.950000000001</v>
      </c>
      <c r="E18" s="19">
        <v>3620</v>
      </c>
      <c r="F18" s="369">
        <v>7568.6100000000015</v>
      </c>
      <c r="G18" s="377">
        <v>11188.61</v>
      </c>
      <c r="H18" s="345">
        <f t="shared" si="0"/>
        <v>1.2709798383901773E-2</v>
      </c>
      <c r="I18" s="323">
        <f t="shared" si="1"/>
        <v>2.6830192656340991E-2</v>
      </c>
      <c r="J18" s="399">
        <f t="shared" si="2"/>
        <v>2.0596274121634155E-2</v>
      </c>
      <c r="K18" s="323">
        <f t="shared" si="3"/>
        <v>1.7002462163180979E-2</v>
      </c>
      <c r="L18" s="323">
        <f t="shared" si="4"/>
        <v>2.6143838938192492E-2</v>
      </c>
      <c r="M18" s="399">
        <f t="shared" si="5"/>
        <v>2.2269917302857999E-2</v>
      </c>
      <c r="N18" s="394">
        <f t="shared" si="6"/>
        <v>0.27863687419202166</v>
      </c>
      <c r="O18" s="395">
        <f t="shared" si="6"/>
        <v>1.0316354993712435E-3</v>
      </c>
      <c r="P18" s="386">
        <f t="shared" si="6"/>
        <v>7.6661261842098913E-2</v>
      </c>
      <c r="R18" s="401">
        <v>1242.962</v>
      </c>
      <c r="S18" s="369">
        <v>2174.2559999999999</v>
      </c>
      <c r="T18" s="374">
        <v>3417.2179999999998</v>
      </c>
      <c r="U18" s="19">
        <v>1464.4010000000001</v>
      </c>
      <c r="V18" s="119">
        <v>2193.8999999999996</v>
      </c>
      <c r="W18" s="375">
        <v>3658.3009999999995</v>
      </c>
      <c r="X18" s="345">
        <f t="shared" si="10"/>
        <v>2.0815298020376186E-2</v>
      </c>
      <c r="Y18" s="323">
        <f t="shared" si="11"/>
        <v>2.4343197597844403E-2</v>
      </c>
      <c r="Z18" s="399">
        <f t="shared" si="12"/>
        <v>2.2929632414068063E-2</v>
      </c>
      <c r="AA18" s="323">
        <f t="shared" si="13"/>
        <v>2.5444326283124923E-2</v>
      </c>
      <c r="AB18" s="323">
        <f t="shared" si="14"/>
        <v>2.5028942602641772E-2</v>
      </c>
      <c r="AC18" s="399">
        <f t="shared" si="15"/>
        <v>2.519358017094234E-2</v>
      </c>
      <c r="AE18" s="394">
        <f t="shared" si="7"/>
        <v>0.17815427985730867</v>
      </c>
      <c r="AF18" s="395">
        <f t="shared" si="7"/>
        <v>9.0348146676379314E-3</v>
      </c>
      <c r="AG18" s="386">
        <f t="shared" si="7"/>
        <v>7.0549493769493085E-2</v>
      </c>
      <c r="AI18" s="27">
        <f t="shared" si="8"/>
        <v>4.3903233326504516</v>
      </c>
      <c r="AJ18" s="28">
        <f t="shared" si="8"/>
        <v>2.8756918901546258</v>
      </c>
      <c r="AK18" s="402">
        <f t="shared" si="8"/>
        <v>3.2883318337751817</v>
      </c>
      <c r="AL18" s="28">
        <f t="shared" si="8"/>
        <v>4.0453066298342542</v>
      </c>
      <c r="AM18" s="28">
        <f t="shared" si="8"/>
        <v>2.8986828492946515</v>
      </c>
      <c r="AN18" s="402">
        <f t="shared" si="8"/>
        <v>3.2696653114193803</v>
      </c>
      <c r="AO18" s="384">
        <f t="shared" si="9"/>
        <v>-7.8585716056568847E-2</v>
      </c>
      <c r="AP18" s="385">
        <f t="shared" si="9"/>
        <v>7.9949313133089051E-3</v>
      </c>
      <c r="AQ18" s="386">
        <f t="shared" si="9"/>
        <v>-5.6765932695944437E-3</v>
      </c>
    </row>
    <row r="19" spans="1:43" ht="20.100000000000001" customHeight="1">
      <c r="A19" s="8" t="s">
        <v>188</v>
      </c>
      <c r="B19" s="19">
        <v>4122.5300000000007</v>
      </c>
      <c r="C19" s="371">
        <v>7685.2</v>
      </c>
      <c r="D19" s="375">
        <v>11807.73</v>
      </c>
      <c r="E19" s="19">
        <v>4342.6299999999992</v>
      </c>
      <c r="F19" s="369">
        <v>7306.6000000000013</v>
      </c>
      <c r="G19" s="377">
        <v>11649.23</v>
      </c>
      <c r="H19" s="345">
        <f t="shared" si="0"/>
        <v>1.850721798695458E-2</v>
      </c>
      <c r="I19" s="323">
        <f t="shared" si="1"/>
        <v>2.7271601402827444E-2</v>
      </c>
      <c r="J19" s="399">
        <f t="shared" si="2"/>
        <v>2.3402272319847886E-2</v>
      </c>
      <c r="K19" s="323">
        <f t="shared" si="3"/>
        <v>2.0396519962346576E-2</v>
      </c>
      <c r="L19" s="323">
        <f t="shared" si="4"/>
        <v>2.5238792008809709E-2</v>
      </c>
      <c r="M19" s="399">
        <f t="shared" si="5"/>
        <v>2.3186739795378733E-2</v>
      </c>
      <c r="N19" s="394">
        <f t="shared" si="6"/>
        <v>5.338954476983758E-2</v>
      </c>
      <c r="O19" s="395">
        <f t="shared" si="6"/>
        <v>-4.9263519492010431E-2</v>
      </c>
      <c r="P19" s="386">
        <f t="shared" si="6"/>
        <v>-1.3423409918756611E-2</v>
      </c>
      <c r="R19" s="401">
        <v>1167.9469999999999</v>
      </c>
      <c r="S19" s="369">
        <v>2285.0970000000007</v>
      </c>
      <c r="T19" s="374">
        <v>3453.0440000000008</v>
      </c>
      <c r="U19" s="19">
        <v>1211.03</v>
      </c>
      <c r="V19" s="119">
        <v>1904.7409999999995</v>
      </c>
      <c r="W19" s="375">
        <v>3115.7709999999997</v>
      </c>
      <c r="X19" s="345">
        <f t="shared" si="10"/>
        <v>1.9559057217360065E-2</v>
      </c>
      <c r="Y19" s="323">
        <f t="shared" si="11"/>
        <v>2.5584185027541131E-2</v>
      </c>
      <c r="Z19" s="399">
        <f t="shared" si="12"/>
        <v>2.317002591862833E-2</v>
      </c>
      <c r="AA19" s="323">
        <f t="shared" si="13"/>
        <v>2.1041943059758067E-2</v>
      </c>
      <c r="AB19" s="323">
        <f t="shared" si="14"/>
        <v>2.173009397050845E-2</v>
      </c>
      <c r="AC19" s="399">
        <f t="shared" si="15"/>
        <v>2.1457344948596954E-2</v>
      </c>
      <c r="AE19" s="394">
        <f t="shared" si="7"/>
        <v>3.6887803984256208E-2</v>
      </c>
      <c r="AF19" s="395">
        <f t="shared" si="7"/>
        <v>-0.16645070209273435</v>
      </c>
      <c r="AG19" s="386">
        <f t="shared" si="7"/>
        <v>-9.7674110147452795E-2</v>
      </c>
      <c r="AI19" s="27">
        <f t="shared" si="8"/>
        <v>2.8330830824760516</v>
      </c>
      <c r="AJ19" s="28">
        <f t="shared" si="8"/>
        <v>2.9733734971113317</v>
      </c>
      <c r="AK19" s="402">
        <f t="shared" si="8"/>
        <v>2.9243927494954587</v>
      </c>
      <c r="AL19" s="28">
        <f t="shared" si="8"/>
        <v>2.7887017774942842</v>
      </c>
      <c r="AM19" s="28">
        <f t="shared" si="8"/>
        <v>2.6068773437713837</v>
      </c>
      <c r="AN19" s="402">
        <f t="shared" si="8"/>
        <v>2.6746583250566776</v>
      </c>
      <c r="AO19" s="384">
        <f>(AL19-AI19)/AI19</f>
        <v>-1.5665373619392457E-2</v>
      </c>
      <c r="AP19" s="385">
        <f>(AM19-AJ19)/AJ19</f>
        <v>-0.12325937313156368</v>
      </c>
      <c r="AQ19" s="386">
        <f>(AN19-AK19)/AK19</f>
        <v>-8.5397019426295406E-2</v>
      </c>
    </row>
    <row r="20" spans="1:43" ht="20.100000000000001" customHeight="1">
      <c r="A20" s="8" t="s">
        <v>195</v>
      </c>
      <c r="B20" s="19">
        <v>9213.17</v>
      </c>
      <c r="C20" s="371">
        <v>6546.079999999999</v>
      </c>
      <c r="D20" s="375">
        <v>15759.25</v>
      </c>
      <c r="E20" s="19">
        <v>3374.6000000000004</v>
      </c>
      <c r="F20" s="369">
        <v>6087.43</v>
      </c>
      <c r="G20" s="377">
        <v>9462.0300000000007</v>
      </c>
      <c r="H20" s="345">
        <f t="shared" si="0"/>
        <v>4.1360559059817704E-2</v>
      </c>
      <c r="I20" s="323">
        <f t="shared" si="1"/>
        <v>2.3229334891872774E-2</v>
      </c>
      <c r="J20" s="399">
        <f t="shared" si="2"/>
        <v>3.1233967922417161E-2</v>
      </c>
      <c r="K20" s="323">
        <f t="shared" si="3"/>
        <v>1.5849864313776392E-2</v>
      </c>
      <c r="L20" s="323">
        <f t="shared" si="4"/>
        <v>2.1027479215803311E-2</v>
      </c>
      <c r="M20" s="399">
        <f t="shared" si="5"/>
        <v>1.8833315811093734E-2</v>
      </c>
      <c r="N20" s="394">
        <f t="shared" si="6"/>
        <v>-0.63371998997087864</v>
      </c>
      <c r="O20" s="395">
        <f t="shared" si="6"/>
        <v>-7.0064832693764637E-2</v>
      </c>
      <c r="P20" s="386">
        <f t="shared" si="6"/>
        <v>-0.39958881291939652</v>
      </c>
      <c r="R20" s="401">
        <v>2097.5210000000002</v>
      </c>
      <c r="S20" s="369">
        <v>1812.7259999999999</v>
      </c>
      <c r="T20" s="374">
        <v>3910.2470000000003</v>
      </c>
      <c r="U20" s="19">
        <v>812.351</v>
      </c>
      <c r="V20" s="119">
        <v>2149.36</v>
      </c>
      <c r="W20" s="375">
        <v>2961.7110000000002</v>
      </c>
      <c r="X20" s="345">
        <f t="shared" si="10"/>
        <v>3.5126194299582351E-2</v>
      </c>
      <c r="Y20" s="323">
        <f t="shared" si="11"/>
        <v>2.0295469902693191E-2</v>
      </c>
      <c r="Z20" s="399">
        <f t="shared" si="12"/>
        <v>2.6237871379061101E-2</v>
      </c>
      <c r="AA20" s="323">
        <f t="shared" si="13"/>
        <v>1.4114797723043629E-2</v>
      </c>
      <c r="AB20" s="323">
        <f t="shared" si="14"/>
        <v>2.4520811373542152E-2</v>
      </c>
      <c r="AC20" s="399">
        <f t="shared" si="15"/>
        <v>2.039638168692566E-2</v>
      </c>
      <c r="AE20" s="394">
        <f t="shared" si="7"/>
        <v>-0.61270900267506256</v>
      </c>
      <c r="AF20" s="395">
        <f t="shared" si="7"/>
        <v>0.18570594783767666</v>
      </c>
      <c r="AG20" s="386">
        <f t="shared" si="7"/>
        <v>-0.2425770034476083</v>
      </c>
      <c r="AI20" s="27">
        <f t="shared" si="8"/>
        <v>2.2766550492392956</v>
      </c>
      <c r="AJ20" s="28">
        <f t="shared" si="8"/>
        <v>2.7691778896683203</v>
      </c>
      <c r="AK20" s="402">
        <f t="shared" si="8"/>
        <v>2.4812392721734855</v>
      </c>
      <c r="AL20" s="28">
        <f t="shared" si="8"/>
        <v>2.4072512297753805</v>
      </c>
      <c r="AM20" s="28">
        <f t="shared" si="8"/>
        <v>3.5308167814660703</v>
      </c>
      <c r="AN20" s="402">
        <f t="shared" si="8"/>
        <v>3.1301010459700507</v>
      </c>
      <c r="AO20" s="384">
        <f t="shared" ref="AO20:AQ33" si="16">(AL20-AI20)/AI20</f>
        <v>5.7363183139984834E-2</v>
      </c>
      <c r="AP20" s="385">
        <f t="shared" si="16"/>
        <v>0.27504151850965974</v>
      </c>
      <c r="AQ20" s="386">
        <f t="shared" si="16"/>
        <v>0.26150713519385144</v>
      </c>
    </row>
    <row r="21" spans="1:43" ht="20.100000000000001" customHeight="1">
      <c r="A21" s="8" t="s">
        <v>200</v>
      </c>
      <c r="B21" s="19">
        <v>3390.1600000000003</v>
      </c>
      <c r="C21" s="371">
        <v>13665.16</v>
      </c>
      <c r="D21" s="375">
        <v>17055.32</v>
      </c>
      <c r="E21" s="19">
        <v>2260.0199999999995</v>
      </c>
      <c r="F21" s="369">
        <v>11359.34</v>
      </c>
      <c r="G21" s="377">
        <v>13619.36</v>
      </c>
      <c r="H21" s="345">
        <f t="shared" si="0"/>
        <v>1.521939928409349E-2</v>
      </c>
      <c r="I21" s="323">
        <f t="shared" si="1"/>
        <v>4.849201017876717E-2</v>
      </c>
      <c r="J21" s="399">
        <f t="shared" si="2"/>
        <v>3.3802707475708543E-2</v>
      </c>
      <c r="K21" s="323">
        <f t="shared" si="3"/>
        <v>1.0614890756362504E-2</v>
      </c>
      <c r="L21" s="323">
        <f t="shared" si="4"/>
        <v>3.923795193624291E-2</v>
      </c>
      <c r="M21" s="399">
        <f t="shared" si="5"/>
        <v>2.7108105557156082E-2</v>
      </c>
      <c r="N21" s="394">
        <f t="shared" si="6"/>
        <v>-0.33335889751516173</v>
      </c>
      <c r="O21" s="395">
        <f t="shared" si="6"/>
        <v>-0.16873713882603641</v>
      </c>
      <c r="P21" s="386">
        <f t="shared" si="6"/>
        <v>-0.20145972048604185</v>
      </c>
      <c r="R21" s="401">
        <v>641.952</v>
      </c>
      <c r="S21" s="369">
        <v>3028.0010000000002</v>
      </c>
      <c r="T21" s="374">
        <v>3669.9530000000004</v>
      </c>
      <c r="U21" s="19">
        <v>428.22600000000006</v>
      </c>
      <c r="V21" s="119">
        <v>2276.9360000000001</v>
      </c>
      <c r="W21" s="375">
        <v>2705.1620000000003</v>
      </c>
      <c r="X21" s="345">
        <f t="shared" si="10"/>
        <v>1.0750467186266783E-2</v>
      </c>
      <c r="Y21" s="323">
        <f t="shared" si="11"/>
        <v>3.390181591747727E-2</v>
      </c>
      <c r="Z21" s="399">
        <f t="shared" si="12"/>
        <v>2.4625491632932504E-2</v>
      </c>
      <c r="AA21" s="323">
        <f t="shared" si="13"/>
        <v>7.4405317033500078E-3</v>
      </c>
      <c r="AB21" s="323">
        <f t="shared" si="14"/>
        <v>2.597625254290932E-2</v>
      </c>
      <c r="AC21" s="399">
        <f t="shared" si="15"/>
        <v>1.8629608586714634E-2</v>
      </c>
      <c r="AE21" s="394">
        <f t="shared" si="7"/>
        <v>-0.33293143412591586</v>
      </c>
      <c r="AF21" s="395">
        <f t="shared" si="7"/>
        <v>-0.24803987845446551</v>
      </c>
      <c r="AG21" s="386">
        <f t="shared" si="7"/>
        <v>-0.26288919776356812</v>
      </c>
      <c r="AI21" s="27">
        <f t="shared" si="8"/>
        <v>1.8935743445737072</v>
      </c>
      <c r="AJ21" s="28">
        <f t="shared" si="8"/>
        <v>2.2158547722822126</v>
      </c>
      <c r="AK21" s="402">
        <f t="shared" si="8"/>
        <v>2.1517936925252652</v>
      </c>
      <c r="AL21" s="28">
        <f t="shared" si="8"/>
        <v>1.894788541694322</v>
      </c>
      <c r="AM21" s="28">
        <f t="shared" si="8"/>
        <v>2.0044615268140582</v>
      </c>
      <c r="AN21" s="402">
        <f t="shared" si="8"/>
        <v>1.9862622032165977</v>
      </c>
      <c r="AO21" s="384">
        <f t="shared" si="16"/>
        <v>6.4121967225327806E-4</v>
      </c>
      <c r="AP21" s="385">
        <f t="shared" si="16"/>
        <v>-9.5400315992022616E-2</v>
      </c>
      <c r="AQ21" s="386">
        <f t="shared" si="16"/>
        <v>-7.6927211880803426E-2</v>
      </c>
    </row>
    <row r="22" spans="1:43" ht="20.100000000000001" customHeight="1">
      <c r="A22" s="8" t="s">
        <v>191</v>
      </c>
      <c r="B22" s="19">
        <v>3308.1499999999992</v>
      </c>
      <c r="C22" s="371">
        <v>8649.630000000001</v>
      </c>
      <c r="D22" s="375">
        <v>11957.78</v>
      </c>
      <c r="E22" s="19">
        <v>3812.9</v>
      </c>
      <c r="F22" s="369">
        <v>4704.6899999999996</v>
      </c>
      <c r="G22" s="377">
        <v>8517.59</v>
      </c>
      <c r="H22" s="345">
        <f t="shared" si="0"/>
        <v>1.4851232903955524E-2</v>
      </c>
      <c r="I22" s="323">
        <f t="shared" si="1"/>
        <v>3.0693965237331283E-2</v>
      </c>
      <c r="J22" s="399">
        <f t="shared" si="2"/>
        <v>2.3699663178344241E-2</v>
      </c>
      <c r="K22" s="323">
        <f t="shared" si="3"/>
        <v>1.7908477343091922E-2</v>
      </c>
      <c r="L22" s="323">
        <f t="shared" si="4"/>
        <v>1.6251155445203915E-2</v>
      </c>
      <c r="M22" s="399">
        <f t="shared" si="5"/>
        <v>1.6953493322195541E-2</v>
      </c>
      <c r="N22" s="394">
        <f t="shared" si="6"/>
        <v>0.15257772471018577</v>
      </c>
      <c r="O22" s="395">
        <f t="shared" si="6"/>
        <v>-0.45608193645277323</v>
      </c>
      <c r="P22" s="386">
        <f t="shared" si="6"/>
        <v>-0.28769470587349827</v>
      </c>
      <c r="R22" s="401">
        <v>969.07999999999993</v>
      </c>
      <c r="S22" s="369">
        <v>2506.6060000000002</v>
      </c>
      <c r="T22" s="374">
        <v>3475.6860000000001</v>
      </c>
      <c r="U22" s="19">
        <v>843.35100000000011</v>
      </c>
      <c r="V22" s="119">
        <v>1430.7660000000001</v>
      </c>
      <c r="W22" s="375">
        <v>2274.1170000000002</v>
      </c>
      <c r="X22" s="345">
        <f t="shared" si="10"/>
        <v>1.6228725420074107E-2</v>
      </c>
      <c r="Y22" s="323">
        <f t="shared" si="11"/>
        <v>2.8064222960839189E-2</v>
      </c>
      <c r="Z22" s="399">
        <f t="shared" si="12"/>
        <v>2.332195439878948E-2</v>
      </c>
      <c r="AA22" s="323">
        <f t="shared" si="13"/>
        <v>1.4653430320793068E-2</v>
      </c>
      <c r="AB22" s="323">
        <f t="shared" si="14"/>
        <v>1.6322785948225244E-2</v>
      </c>
      <c r="AC22" s="399">
        <f t="shared" si="15"/>
        <v>1.5661135854486249E-2</v>
      </c>
      <c r="AE22" s="394">
        <f t="shared" si="7"/>
        <v>-0.12974057869319336</v>
      </c>
      <c r="AF22" s="395">
        <f t="shared" si="7"/>
        <v>-0.42920187696032008</v>
      </c>
      <c r="AG22" s="386">
        <f t="shared" si="7"/>
        <v>-0.34570700575368429</v>
      </c>
      <c r="AI22" s="27">
        <f t="shared" si="8"/>
        <v>2.9293714009340572</v>
      </c>
      <c r="AJ22" s="28">
        <f t="shared" si="8"/>
        <v>2.8979343625103038</v>
      </c>
      <c r="AK22" s="402">
        <f t="shared" si="8"/>
        <v>2.9066314984888497</v>
      </c>
      <c r="AL22" s="28">
        <f t="shared" si="8"/>
        <v>2.2118361352251572</v>
      </c>
      <c r="AM22" s="28">
        <f t="shared" si="8"/>
        <v>3.0411483009507538</v>
      </c>
      <c r="AN22" s="402">
        <f t="shared" si="8"/>
        <v>2.6699066285181612</v>
      </c>
      <c r="AO22" s="384">
        <f t="shared" si="16"/>
        <v>-0.24494513241991345</v>
      </c>
      <c r="AP22" s="385">
        <f t="shared" si="16"/>
        <v>4.941931752946694E-2</v>
      </c>
      <c r="AQ22" s="386">
        <f t="shared" si="16"/>
        <v>-8.144302781200892E-2</v>
      </c>
    </row>
    <row r="23" spans="1:43" ht="20.100000000000001" customHeight="1">
      <c r="A23" s="8" t="s">
        <v>199</v>
      </c>
      <c r="B23" s="19">
        <v>3500.7999999999993</v>
      </c>
      <c r="C23" s="371">
        <v>1311.4000000000003</v>
      </c>
      <c r="D23" s="375">
        <v>4812.2</v>
      </c>
      <c r="E23" s="19">
        <v>4273.9800000000005</v>
      </c>
      <c r="F23" s="369">
        <v>1792.0900000000001</v>
      </c>
      <c r="G23" s="377">
        <v>6066.0700000000006</v>
      </c>
      <c r="H23" s="345">
        <f t="shared" si="0"/>
        <v>1.5716093934727112E-2</v>
      </c>
      <c r="I23" s="323">
        <f t="shared" si="1"/>
        <v>4.6536170925503464E-3</v>
      </c>
      <c r="J23" s="399">
        <f t="shared" si="2"/>
        <v>9.5375160896778634E-3</v>
      </c>
      <c r="K23" s="323">
        <f t="shared" si="3"/>
        <v>2.0074083766903936E-2</v>
      </c>
      <c r="L23" s="323">
        <f t="shared" si="4"/>
        <v>6.1903192690263304E-3</v>
      </c>
      <c r="M23" s="399">
        <f t="shared" si="5"/>
        <v>1.2073964259487802E-2</v>
      </c>
      <c r="N23" s="394">
        <f t="shared" si="6"/>
        <v>0.22085808957952507</v>
      </c>
      <c r="O23" s="395">
        <f t="shared" si="6"/>
        <v>0.36654720146408398</v>
      </c>
      <c r="P23" s="386">
        <f t="shared" si="6"/>
        <v>0.26056065832675301</v>
      </c>
      <c r="R23" s="401">
        <v>1055.7839999999999</v>
      </c>
      <c r="S23" s="369">
        <v>622.20499999999993</v>
      </c>
      <c r="T23" s="374">
        <v>1677.9889999999998</v>
      </c>
      <c r="U23" s="19">
        <v>1304.136</v>
      </c>
      <c r="V23" s="119">
        <v>631.75800000000004</v>
      </c>
      <c r="W23" s="375">
        <v>1935.894</v>
      </c>
      <c r="X23" s="345">
        <f t="shared" si="10"/>
        <v>1.7680716389676311E-2</v>
      </c>
      <c r="Y23" s="323">
        <f t="shared" si="11"/>
        <v>6.9662722611168026E-3</v>
      </c>
      <c r="Z23" s="399">
        <f t="shared" si="12"/>
        <v>1.1259355114262437E-2</v>
      </c>
      <c r="AA23" s="323">
        <f t="shared" si="13"/>
        <v>2.2659682628985777E-2</v>
      </c>
      <c r="AB23" s="323">
        <f t="shared" si="14"/>
        <v>7.2073634717898551E-3</v>
      </c>
      <c r="AC23" s="399">
        <f t="shared" si="15"/>
        <v>1.3331899341100215E-2</v>
      </c>
      <c r="AE23" s="394">
        <f t="shared" si="7"/>
        <v>0.23522993339546736</v>
      </c>
      <c r="AF23" s="395">
        <f t="shared" si="7"/>
        <v>1.5353460676143895E-2</v>
      </c>
      <c r="AG23" s="386">
        <f t="shared" si="7"/>
        <v>0.15369886214987119</v>
      </c>
      <c r="AI23" s="27">
        <f t="shared" ref="AI23:AN33" si="17">(R23/B23)*10</f>
        <v>3.0158363802559416</v>
      </c>
      <c r="AJ23" s="28">
        <f t="shared" si="17"/>
        <v>4.7445859386914728</v>
      </c>
      <c r="AK23" s="402">
        <f t="shared" si="17"/>
        <v>3.4869477577823034</v>
      </c>
      <c r="AL23" s="28">
        <f t="shared" si="17"/>
        <v>3.0513385649909446</v>
      </c>
      <c r="AM23" s="28">
        <f t="shared" si="17"/>
        <v>3.5252582180582448</v>
      </c>
      <c r="AN23" s="402">
        <f t="shared" si="17"/>
        <v>3.1913479402644542</v>
      </c>
      <c r="AO23" s="384">
        <f t="shared" si="16"/>
        <v>1.1771920044279746E-2</v>
      </c>
      <c r="AP23" s="385">
        <f t="shared" si="16"/>
        <v>-0.25699349456182702</v>
      </c>
      <c r="AQ23" s="386">
        <f t="shared" si="16"/>
        <v>-8.477322806403341E-2</v>
      </c>
    </row>
    <row r="24" spans="1:43" ht="20.100000000000001" customHeight="1">
      <c r="A24" s="8" t="s">
        <v>198</v>
      </c>
      <c r="B24" s="19">
        <v>273.29000000000002</v>
      </c>
      <c r="C24" s="371">
        <v>541.99</v>
      </c>
      <c r="D24" s="375">
        <v>815.28</v>
      </c>
      <c r="E24" s="19">
        <v>227.5</v>
      </c>
      <c r="F24" s="369">
        <v>495.39</v>
      </c>
      <c r="G24" s="377">
        <v>722.89</v>
      </c>
      <c r="H24" s="345">
        <f t="shared" si="0"/>
        <v>1.2268770885002212E-3</v>
      </c>
      <c r="I24" s="323">
        <f t="shared" si="1"/>
        <v>1.9232987097692249E-3</v>
      </c>
      <c r="J24" s="399">
        <f t="shared" si="2"/>
        <v>1.6158401807058243E-3</v>
      </c>
      <c r="K24" s="323">
        <f t="shared" si="3"/>
        <v>1.0685249011391361E-3</v>
      </c>
      <c r="L24" s="323">
        <f t="shared" si="4"/>
        <v>1.711198802896592E-3</v>
      </c>
      <c r="M24" s="399">
        <f t="shared" si="5"/>
        <v>1.4388472311630326E-3</v>
      </c>
      <c r="N24" s="394">
        <f t="shared" si="6"/>
        <v>-0.1675509531998976</v>
      </c>
      <c r="O24" s="395">
        <f t="shared" si="6"/>
        <v>-8.5979446115242025E-2</v>
      </c>
      <c r="P24" s="386">
        <f t="shared" si="6"/>
        <v>-0.11332303012461975</v>
      </c>
      <c r="R24" s="401">
        <v>416.892</v>
      </c>
      <c r="S24" s="369">
        <v>1263.942</v>
      </c>
      <c r="T24" s="374">
        <v>1680.8340000000001</v>
      </c>
      <c r="U24" s="19">
        <v>356.93899999999996</v>
      </c>
      <c r="V24" s="119">
        <v>1125.94</v>
      </c>
      <c r="W24" s="375">
        <v>1482.8789999999999</v>
      </c>
      <c r="X24" s="345">
        <f t="shared" si="10"/>
        <v>6.9814935792974105E-3</v>
      </c>
      <c r="Y24" s="323">
        <f t="shared" si="11"/>
        <v>1.4151226837232897E-2</v>
      </c>
      <c r="Z24" s="399">
        <f t="shared" si="12"/>
        <v>1.1278445147212641E-2</v>
      </c>
      <c r="AA24" s="323">
        <f t="shared" si="13"/>
        <v>6.201902606712455E-3</v>
      </c>
      <c r="AB24" s="323">
        <f t="shared" si="14"/>
        <v>1.2845201528792781E-2</v>
      </c>
      <c r="AC24" s="399">
        <f t="shared" si="15"/>
        <v>1.0212126058054492E-2</v>
      </c>
      <c r="AE24" s="394">
        <f t="shared" si="7"/>
        <v>-0.14380942786141263</v>
      </c>
      <c r="AF24" s="395">
        <f t="shared" si="7"/>
        <v>-0.10918380748483708</v>
      </c>
      <c r="AG24" s="386">
        <f t="shared" si="7"/>
        <v>-0.11777189181085113</v>
      </c>
      <c r="AI24" s="27">
        <f t="shared" si="17"/>
        <v>15.254564748069814</v>
      </c>
      <c r="AJ24" s="28">
        <f t="shared" si="17"/>
        <v>23.32039336519124</v>
      </c>
      <c r="AK24" s="402">
        <f t="shared" si="17"/>
        <v>20.616647041507214</v>
      </c>
      <c r="AL24" s="28">
        <f t="shared" si="17"/>
        <v>15.689626373626373</v>
      </c>
      <c r="AM24" s="28">
        <f t="shared" si="17"/>
        <v>22.728355437130343</v>
      </c>
      <c r="AN24" s="402">
        <f t="shared" si="17"/>
        <v>20.513203945275215</v>
      </c>
      <c r="AO24" s="384">
        <f t="shared" si="16"/>
        <v>2.8520094328591563E-2</v>
      </c>
      <c r="AP24" s="385">
        <f t="shared" si="16"/>
        <v>-2.5387133003707887E-2</v>
      </c>
      <c r="AQ24" s="386">
        <f t="shared" si="16"/>
        <v>-5.0174548763306757E-3</v>
      </c>
    </row>
    <row r="25" spans="1:43" ht="20.100000000000001" customHeight="1">
      <c r="A25" s="8" t="s">
        <v>201</v>
      </c>
      <c r="B25" s="19">
        <v>1071.8799999999999</v>
      </c>
      <c r="C25" s="371">
        <v>4146.1099999999997</v>
      </c>
      <c r="D25" s="375">
        <v>5217.99</v>
      </c>
      <c r="E25" s="19">
        <v>1054.1400000000001</v>
      </c>
      <c r="F25" s="369">
        <v>3798.32</v>
      </c>
      <c r="G25" s="377">
        <v>4852.46</v>
      </c>
      <c r="H25" s="345">
        <f t="shared" si="0"/>
        <v>4.8119763387669389E-3</v>
      </c>
      <c r="I25" s="323">
        <f t="shared" si="1"/>
        <v>1.4712832365101349E-2</v>
      </c>
      <c r="J25" s="399">
        <f t="shared" si="2"/>
        <v>1.0341769581642115E-2</v>
      </c>
      <c r="K25" s="323">
        <f t="shared" si="3"/>
        <v>4.951098194667292E-3</v>
      </c>
      <c r="L25" s="323">
        <f t="shared" si="4"/>
        <v>1.3120330723305242E-2</v>
      </c>
      <c r="M25" s="399">
        <f t="shared" si="5"/>
        <v>9.6583832053692385E-3</v>
      </c>
      <c r="N25" s="394">
        <f t="shared" si="6"/>
        <v>-1.6550360114938038E-2</v>
      </c>
      <c r="O25" s="395">
        <f t="shared" si="6"/>
        <v>-8.3883447375973988E-2</v>
      </c>
      <c r="P25" s="386">
        <f t="shared" si="6"/>
        <v>-7.0051878213641602E-2</v>
      </c>
      <c r="R25" s="401">
        <v>396.13399999999996</v>
      </c>
      <c r="S25" s="369">
        <v>1550.7379999999998</v>
      </c>
      <c r="T25" s="374">
        <v>1946.8719999999998</v>
      </c>
      <c r="U25" s="19">
        <v>311.80500000000006</v>
      </c>
      <c r="V25" s="119">
        <v>1052.9359999999999</v>
      </c>
      <c r="W25" s="375">
        <v>1364.741</v>
      </c>
      <c r="X25" s="345">
        <f t="shared" si="10"/>
        <v>6.6338691496632225E-3</v>
      </c>
      <c r="Y25" s="323">
        <f t="shared" si="11"/>
        <v>1.7362224851391019E-2</v>
      </c>
      <c r="Z25" s="399">
        <f t="shared" si="12"/>
        <v>1.3063567883945805E-2</v>
      </c>
      <c r="AA25" s="323">
        <f t="shared" si="13"/>
        <v>5.4176882948794546E-3</v>
      </c>
      <c r="AB25" s="323">
        <f t="shared" si="14"/>
        <v>1.2012340903530342E-2</v>
      </c>
      <c r="AC25" s="399">
        <f t="shared" si="15"/>
        <v>9.3985464279926732E-3</v>
      </c>
      <c r="AE25" s="394">
        <f t="shared" si="7"/>
        <v>-0.21287998505556177</v>
      </c>
      <c r="AF25" s="395">
        <f t="shared" si="7"/>
        <v>-0.32100973858898146</v>
      </c>
      <c r="AG25" s="386">
        <f t="shared" si="7"/>
        <v>-0.29900835802250991</v>
      </c>
      <c r="AI25" s="27">
        <f t="shared" si="17"/>
        <v>3.6956935477851998</v>
      </c>
      <c r="AJ25" s="28">
        <f t="shared" si="17"/>
        <v>3.7402239689733268</v>
      </c>
      <c r="AK25" s="402">
        <f t="shared" si="17"/>
        <v>3.7310765256353502</v>
      </c>
      <c r="AL25" s="28">
        <f t="shared" si="17"/>
        <v>2.9579088166657188</v>
      </c>
      <c r="AM25" s="28">
        <f t="shared" si="17"/>
        <v>2.7721097748478272</v>
      </c>
      <c r="AN25" s="402">
        <f t="shared" si="17"/>
        <v>2.8124724366609928</v>
      </c>
      <c r="AO25" s="384">
        <f t="shared" si="16"/>
        <v>-0.19963363346553167</v>
      </c>
      <c r="AP25" s="385">
        <f t="shared" si="16"/>
        <v>-0.25883856211724193</v>
      </c>
      <c r="AQ25" s="386">
        <f t="shared" si="16"/>
        <v>-0.24620349721128595</v>
      </c>
    </row>
    <row r="26" spans="1:43" ht="20.100000000000001" customHeight="1">
      <c r="A26" s="8" t="s">
        <v>205</v>
      </c>
      <c r="B26" s="19">
        <v>1750.88</v>
      </c>
      <c r="C26" s="371">
        <v>2484.0400000000004</v>
      </c>
      <c r="D26" s="375">
        <v>4234.92</v>
      </c>
      <c r="E26" s="19">
        <v>989.81000000000006</v>
      </c>
      <c r="F26" s="369">
        <v>3066.5</v>
      </c>
      <c r="G26" s="377">
        <v>4056.31</v>
      </c>
      <c r="H26" s="345">
        <f t="shared" si="0"/>
        <v>7.8602018248500397E-3</v>
      </c>
      <c r="I26" s="323">
        <f t="shared" si="1"/>
        <v>8.8148322423202384E-3</v>
      </c>
      <c r="J26" s="399">
        <f t="shared" si="2"/>
        <v>8.3933788368103102E-3</v>
      </c>
      <c r="K26" s="323">
        <f t="shared" si="3"/>
        <v>4.6489522303144104E-3</v>
      </c>
      <c r="L26" s="323">
        <f t="shared" si="4"/>
        <v>1.0592444597352388E-2</v>
      </c>
      <c r="M26" s="399">
        <f t="shared" si="5"/>
        <v>8.0737185633207274E-3</v>
      </c>
      <c r="N26" s="394">
        <f t="shared" si="6"/>
        <v>-0.43467856163757651</v>
      </c>
      <c r="O26" s="395">
        <f t="shared" si="6"/>
        <v>0.23448092623307173</v>
      </c>
      <c r="P26" s="386">
        <f t="shared" si="6"/>
        <v>-4.2175531060799291E-2</v>
      </c>
      <c r="R26" s="401">
        <v>487.93600000000004</v>
      </c>
      <c r="S26" s="369">
        <v>806.75100000000009</v>
      </c>
      <c r="T26" s="374">
        <v>1294.6870000000001</v>
      </c>
      <c r="U26" s="19">
        <v>371.94600000000003</v>
      </c>
      <c r="V26" s="119">
        <v>985.20399999999995</v>
      </c>
      <c r="W26" s="375">
        <v>1357.15</v>
      </c>
      <c r="X26" s="345">
        <f t="shared" si="10"/>
        <v>8.1712339193557599E-3</v>
      </c>
      <c r="Y26" s="323">
        <f t="shared" si="11"/>
        <v>9.0324685801757339E-3</v>
      </c>
      <c r="Z26" s="399">
        <f t="shared" si="12"/>
        <v>8.6873875185231215E-3</v>
      </c>
      <c r="AA26" s="323">
        <f t="shared" si="13"/>
        <v>6.4626529097584493E-3</v>
      </c>
      <c r="AB26" s="323">
        <f t="shared" si="14"/>
        <v>1.1239625492453205E-2</v>
      </c>
      <c r="AC26" s="399">
        <f t="shared" si="15"/>
        <v>9.3462695740439087E-3</v>
      </c>
      <c r="AE26" s="394">
        <f t="shared" si="7"/>
        <v>-0.23771560204616998</v>
      </c>
      <c r="AF26" s="395">
        <f t="shared" si="7"/>
        <v>0.22119960185980536</v>
      </c>
      <c r="AG26" s="386">
        <f t="shared" si="7"/>
        <v>4.8245637748737698E-2</v>
      </c>
      <c r="AI26" s="27">
        <f t="shared" si="17"/>
        <v>2.7868043498126656</v>
      </c>
      <c r="AJ26" s="28">
        <f t="shared" si="17"/>
        <v>3.2477375565610855</v>
      </c>
      <c r="AK26" s="402">
        <f t="shared" si="17"/>
        <v>3.0571699111199271</v>
      </c>
      <c r="AL26" s="28">
        <f t="shared" si="17"/>
        <v>3.7577514876592479</v>
      </c>
      <c r="AM26" s="28">
        <f t="shared" si="17"/>
        <v>3.2127963476275885</v>
      </c>
      <c r="AN26" s="402">
        <f t="shared" si="17"/>
        <v>3.345774854485974</v>
      </c>
      <c r="AO26" s="384">
        <f t="shared" si="16"/>
        <v>0.34840879228276334</v>
      </c>
      <c r="AP26" s="385">
        <f t="shared" si="16"/>
        <v>-1.0758630685200768E-2</v>
      </c>
      <c r="AQ26" s="386">
        <f t="shared" si="16"/>
        <v>9.4402650737957464E-2</v>
      </c>
    </row>
    <row r="27" spans="1:43" ht="20.100000000000001" customHeight="1">
      <c r="A27" s="8" t="s">
        <v>220</v>
      </c>
      <c r="B27" s="19">
        <v>1103.1799999999998</v>
      </c>
      <c r="C27" s="371">
        <v>2397.7499999999995</v>
      </c>
      <c r="D27" s="375">
        <v>3500.9299999999994</v>
      </c>
      <c r="E27" s="19">
        <v>1596.9500000000003</v>
      </c>
      <c r="F27" s="369">
        <v>2015.84</v>
      </c>
      <c r="G27" s="377">
        <v>3612.79</v>
      </c>
      <c r="H27" s="345">
        <f t="shared" si="0"/>
        <v>4.952491004031152E-3</v>
      </c>
      <c r="I27" s="323">
        <f t="shared" si="1"/>
        <v>8.5086246634608724E-3</v>
      </c>
      <c r="J27" s="399">
        <f t="shared" si="2"/>
        <v>6.9386509712472287E-3</v>
      </c>
      <c r="K27" s="323">
        <f t="shared" si="3"/>
        <v>7.5005751247215107E-3</v>
      </c>
      <c r="L27" s="323">
        <f t="shared" si="4"/>
        <v>6.9632067559520098E-3</v>
      </c>
      <c r="M27" s="399">
        <f t="shared" si="5"/>
        <v>7.1909320757978287E-3</v>
      </c>
      <c r="N27" s="394">
        <f t="shared" si="6"/>
        <v>0.44758788230388558</v>
      </c>
      <c r="O27" s="395">
        <f t="shared" si="6"/>
        <v>-0.15927849025127711</v>
      </c>
      <c r="P27" s="386">
        <f t="shared" si="6"/>
        <v>3.1951510027335768E-2</v>
      </c>
      <c r="R27" s="401">
        <v>327.55400000000009</v>
      </c>
      <c r="S27" s="369">
        <v>703.51999999999987</v>
      </c>
      <c r="T27" s="374">
        <v>1031.0740000000001</v>
      </c>
      <c r="U27" s="19">
        <v>536.54099999999994</v>
      </c>
      <c r="V27" s="119">
        <v>614.68900000000008</v>
      </c>
      <c r="W27" s="375">
        <v>1151.23</v>
      </c>
      <c r="X27" s="345">
        <f t="shared" si="10"/>
        <v>5.4853922547642665E-3</v>
      </c>
      <c r="Y27" s="323">
        <f t="shared" si="11"/>
        <v>7.8766835064663452E-3</v>
      </c>
      <c r="Z27" s="399">
        <f t="shared" si="12"/>
        <v>6.9185366024944323E-3</v>
      </c>
      <c r="AA27" s="323">
        <f t="shared" si="13"/>
        <v>9.3225313751316256E-3</v>
      </c>
      <c r="AB27" s="323">
        <f t="shared" si="14"/>
        <v>7.0126330732828623E-3</v>
      </c>
      <c r="AC27" s="399">
        <f t="shared" si="15"/>
        <v>7.9281626362057017E-3</v>
      </c>
      <c r="AE27" s="394">
        <f t="shared" si="7"/>
        <v>0.63802304352869998</v>
      </c>
      <c r="AF27" s="395">
        <f t="shared" si="7"/>
        <v>-0.12626648851489625</v>
      </c>
      <c r="AG27" s="386">
        <f t="shared" si="7"/>
        <v>0.11653479769638254</v>
      </c>
      <c r="AI27" s="27">
        <f t="shared" si="17"/>
        <v>2.969180006889176</v>
      </c>
      <c r="AJ27" s="28">
        <f t="shared" si="17"/>
        <v>2.9340840371181316</v>
      </c>
      <c r="AK27" s="402">
        <f t="shared" si="17"/>
        <v>2.9451431476779035</v>
      </c>
      <c r="AL27" s="28">
        <f t="shared" si="17"/>
        <v>3.3597858417608557</v>
      </c>
      <c r="AM27" s="28">
        <f t="shared" si="17"/>
        <v>3.0492945868719747</v>
      </c>
      <c r="AN27" s="402">
        <f t="shared" si="17"/>
        <v>3.1865400424602592</v>
      </c>
      <c r="AO27" s="384">
        <f t="shared" si="16"/>
        <v>0.13155343696420724</v>
      </c>
      <c r="AP27" s="385">
        <f t="shared" si="16"/>
        <v>3.9266274686189082E-2</v>
      </c>
      <c r="AQ27" s="386">
        <f t="shared" si="16"/>
        <v>8.1964401279674623E-2</v>
      </c>
    </row>
    <row r="28" spans="1:43" ht="20.100000000000001" customHeight="1">
      <c r="A28" s="8" t="s">
        <v>221</v>
      </c>
      <c r="B28" s="19">
        <v>1047.0300000000002</v>
      </c>
      <c r="C28" s="371">
        <v>2770.26</v>
      </c>
      <c r="D28" s="375">
        <v>3817.2900000000004</v>
      </c>
      <c r="E28" s="19">
        <v>950.61</v>
      </c>
      <c r="F28" s="369">
        <v>4257.6900000000005</v>
      </c>
      <c r="G28" s="377">
        <v>5208.3</v>
      </c>
      <c r="H28" s="345">
        <f t="shared" si="0"/>
        <v>4.7004175709773012E-3</v>
      </c>
      <c r="I28" s="323">
        <f t="shared" si="1"/>
        <v>9.8305088354495342E-3</v>
      </c>
      <c r="J28" s="399">
        <f t="shared" si="2"/>
        <v>7.5656591151586411E-3</v>
      </c>
      <c r="K28" s="323">
        <f t="shared" si="3"/>
        <v>4.4648371704258203E-3</v>
      </c>
      <c r="L28" s="323">
        <f t="shared" si="4"/>
        <v>1.4707107594228368E-2</v>
      </c>
      <c r="M28" s="399">
        <f t="shared" si="5"/>
        <v>1.036665057486813E-2</v>
      </c>
      <c r="N28" s="394">
        <f t="shared" si="6"/>
        <v>-9.2089051889630832E-2</v>
      </c>
      <c r="O28" s="395">
        <f t="shared" si="6"/>
        <v>0.53692794178163794</v>
      </c>
      <c r="P28" s="386">
        <f t="shared" si="6"/>
        <v>0.3643972556447112</v>
      </c>
      <c r="R28" s="401">
        <v>282.26</v>
      </c>
      <c r="S28" s="369">
        <v>563.00700000000006</v>
      </c>
      <c r="T28" s="374">
        <v>845.26700000000005</v>
      </c>
      <c r="U28" s="19">
        <v>282.96799999999996</v>
      </c>
      <c r="V28" s="119">
        <v>808.13200000000018</v>
      </c>
      <c r="W28" s="375">
        <v>1091.1000000000001</v>
      </c>
      <c r="X28" s="345">
        <f t="shared" si="10"/>
        <v>4.7268750124552332E-3</v>
      </c>
      <c r="Y28" s="323">
        <f t="shared" si="11"/>
        <v>6.3034852611512102E-3</v>
      </c>
      <c r="Z28" s="399">
        <f t="shared" si="12"/>
        <v>5.6717662150152764E-3</v>
      </c>
      <c r="AA28" s="323">
        <f t="shared" si="13"/>
        <v>4.9166383522568557E-3</v>
      </c>
      <c r="AB28" s="323">
        <f t="shared" si="14"/>
        <v>9.2195129419563818E-3</v>
      </c>
      <c r="AC28" s="399">
        <f t="shared" si="15"/>
        <v>7.5140660444603094E-3</v>
      </c>
      <c r="AE28" s="394">
        <f t="shared" si="7"/>
        <v>2.5083256571953871E-3</v>
      </c>
      <c r="AF28" s="395">
        <f t="shared" si="7"/>
        <v>0.43538535044857363</v>
      </c>
      <c r="AG28" s="386">
        <f t="shared" si="7"/>
        <v>0.29083473032781365</v>
      </c>
      <c r="AI28" s="27">
        <f t="shared" si="17"/>
        <v>2.6958157836929213</v>
      </c>
      <c r="AJ28" s="28">
        <f t="shared" si="17"/>
        <v>2.0323254856944835</v>
      </c>
      <c r="AK28" s="402">
        <f t="shared" si="17"/>
        <v>2.2143117237621452</v>
      </c>
      <c r="AL28" s="28">
        <f t="shared" si="17"/>
        <v>2.9766991721105391</v>
      </c>
      <c r="AM28" s="28">
        <f t="shared" si="17"/>
        <v>1.8980526999382297</v>
      </c>
      <c r="AN28" s="402">
        <f t="shared" si="17"/>
        <v>2.0949254075226085</v>
      </c>
      <c r="AO28" s="384">
        <f t="shared" si="16"/>
        <v>0.10419235250297544</v>
      </c>
      <c r="AP28" s="385">
        <f t="shared" si="16"/>
        <v>-6.6068543991303769E-2</v>
      </c>
      <c r="AQ28" s="386">
        <f t="shared" si="16"/>
        <v>-5.3915767576164848E-2</v>
      </c>
    </row>
    <row r="29" spans="1:43" ht="20.100000000000001" customHeight="1">
      <c r="A29" s="8" t="s">
        <v>218</v>
      </c>
      <c r="B29" s="19">
        <v>3500.0600000000004</v>
      </c>
      <c r="C29" s="371">
        <v>2053.69</v>
      </c>
      <c r="D29" s="375">
        <v>5553.75</v>
      </c>
      <c r="E29" s="19">
        <v>3452.1999999999994</v>
      </c>
      <c r="F29" s="369">
        <v>1727.71</v>
      </c>
      <c r="G29" s="377">
        <v>5179.91</v>
      </c>
      <c r="H29" s="345">
        <f t="shared" si="0"/>
        <v>1.5712771862768794E-2</v>
      </c>
      <c r="I29" s="323">
        <f t="shared" si="1"/>
        <v>7.2876977938079292E-3</v>
      </c>
      <c r="J29" s="399">
        <f t="shared" si="2"/>
        <v>1.1007227460007572E-2</v>
      </c>
      <c r="K29" s="323">
        <f t="shared" si="3"/>
        <v>1.6214336983351757E-2</v>
      </c>
      <c r="L29" s="323">
        <f t="shared" si="4"/>
        <v>5.9679349275368315E-3</v>
      </c>
      <c r="M29" s="399">
        <f t="shared" si="5"/>
        <v>1.0310142844933121E-2</v>
      </c>
      <c r="N29" s="394">
        <f t="shared" si="6"/>
        <v>-1.3674051301977975E-2</v>
      </c>
      <c r="O29" s="395">
        <f t="shared" si="6"/>
        <v>-0.15872892208658562</v>
      </c>
      <c r="P29" s="386">
        <f t="shared" si="6"/>
        <v>-6.7313076749943759E-2</v>
      </c>
      <c r="R29" s="401">
        <v>715.09799999999996</v>
      </c>
      <c r="S29" s="369">
        <v>480.72899999999998</v>
      </c>
      <c r="T29" s="374">
        <v>1195.827</v>
      </c>
      <c r="U29" s="19">
        <v>678.58000000000015</v>
      </c>
      <c r="V29" s="119">
        <v>402.81299999999999</v>
      </c>
      <c r="W29" s="375">
        <v>1081.393</v>
      </c>
      <c r="X29" s="345">
        <f t="shared" si="10"/>
        <v>1.1975408728323929E-2</v>
      </c>
      <c r="Y29" s="323">
        <f t="shared" si="11"/>
        <v>5.3822921670742272E-3</v>
      </c>
      <c r="Z29" s="399">
        <f t="shared" si="12"/>
        <v>8.0240340361129349E-3</v>
      </c>
      <c r="AA29" s="323">
        <f t="shared" si="13"/>
        <v>1.1790493812284281E-2</v>
      </c>
      <c r="AB29" s="323">
        <f t="shared" si="14"/>
        <v>4.5954617150270943E-3</v>
      </c>
      <c r="AC29" s="399">
        <f t="shared" si="15"/>
        <v>7.4472169572147983E-3</v>
      </c>
      <c r="AE29" s="394">
        <f t="shared" si="7"/>
        <v>-5.1067126463785112E-2</v>
      </c>
      <c r="AF29" s="395">
        <f t="shared" si="7"/>
        <v>-0.16207884275756196</v>
      </c>
      <c r="AG29" s="386">
        <f t="shared" si="7"/>
        <v>-9.5694444096010522E-2</v>
      </c>
      <c r="AI29" s="27">
        <f t="shared" si="17"/>
        <v>2.0431021182494011</v>
      </c>
      <c r="AJ29" s="28">
        <f t="shared" si="17"/>
        <v>2.3408060612848089</v>
      </c>
      <c r="AK29" s="402">
        <f t="shared" si="17"/>
        <v>2.1531883862255232</v>
      </c>
      <c r="AL29" s="28">
        <f t="shared" si="17"/>
        <v>1.9656450958808882</v>
      </c>
      <c r="AM29" s="28">
        <f t="shared" si="17"/>
        <v>2.3314850293162626</v>
      </c>
      <c r="AN29" s="402">
        <f t="shared" si="17"/>
        <v>2.0876675463473306</v>
      </c>
      <c r="AO29" s="384">
        <f t="shared" si="16"/>
        <v>-3.7911478666020237E-2</v>
      </c>
      <c r="AP29" s="385">
        <f t="shared" si="16"/>
        <v>-3.9819753215395862E-3</v>
      </c>
      <c r="AQ29" s="386">
        <f t="shared" si="16"/>
        <v>-3.0429682928509894E-2</v>
      </c>
    </row>
    <row r="30" spans="1:43" ht="20.100000000000001" customHeight="1">
      <c r="A30" s="8" t="s">
        <v>217</v>
      </c>
      <c r="B30" s="19">
        <v>579.87</v>
      </c>
      <c r="C30" s="371">
        <v>2586.96</v>
      </c>
      <c r="D30" s="375">
        <v>3166.83</v>
      </c>
      <c r="E30" s="19">
        <v>751.58000000000027</v>
      </c>
      <c r="F30" s="369">
        <v>1791.7</v>
      </c>
      <c r="G30" s="377">
        <v>2543.2800000000002</v>
      </c>
      <c r="H30" s="345">
        <f t="shared" si="0"/>
        <v>2.6032025222606872E-3</v>
      </c>
      <c r="I30" s="323">
        <f t="shared" si="1"/>
        <v>9.1800528242672267E-3</v>
      </c>
      <c r="J30" s="399">
        <f t="shared" si="2"/>
        <v>6.276483121706194E-3</v>
      </c>
      <c r="K30" s="323">
        <f t="shared" si="3"/>
        <v>3.530030528343526E-3</v>
      </c>
      <c r="L30" s="323">
        <f t="shared" si="4"/>
        <v>6.1889721131831972E-3</v>
      </c>
      <c r="M30" s="399">
        <f t="shared" si="5"/>
        <v>5.0621690520996528E-3</v>
      </c>
      <c r="N30" s="394">
        <f t="shared" si="6"/>
        <v>0.29611809543518419</v>
      </c>
      <c r="O30" s="395">
        <f t="shared" si="6"/>
        <v>-0.30741101524569375</v>
      </c>
      <c r="P30" s="386">
        <f t="shared" si="6"/>
        <v>-0.19690037040194761</v>
      </c>
      <c r="R30" s="401">
        <v>151.58499999999998</v>
      </c>
      <c r="S30" s="369">
        <v>1346.037</v>
      </c>
      <c r="T30" s="374">
        <v>1497.6220000000001</v>
      </c>
      <c r="U30" s="19">
        <v>200.39799999999997</v>
      </c>
      <c r="V30" s="119">
        <v>745.44600000000003</v>
      </c>
      <c r="W30" s="375">
        <v>945.84400000000005</v>
      </c>
      <c r="X30" s="345">
        <f t="shared" si="10"/>
        <v>2.5385224571778733E-3</v>
      </c>
      <c r="Y30" s="323">
        <f t="shared" si="11"/>
        <v>1.5070371044168529E-2</v>
      </c>
      <c r="Z30" s="399">
        <f t="shared" si="12"/>
        <v>1.0049087285394566E-2</v>
      </c>
      <c r="AA30" s="323">
        <f t="shared" si="13"/>
        <v>3.4819643652835987E-3</v>
      </c>
      <c r="AB30" s="323">
        <f t="shared" si="14"/>
        <v>8.5043644411180556E-3</v>
      </c>
      <c r="AC30" s="399">
        <f t="shared" si="15"/>
        <v>6.5137331901352E-3</v>
      </c>
      <c r="AE30" s="394">
        <f t="shared" si="7"/>
        <v>0.32201735000164922</v>
      </c>
      <c r="AF30" s="395">
        <f t="shared" si="7"/>
        <v>-0.44619204375511223</v>
      </c>
      <c r="AG30" s="386">
        <f t="shared" si="7"/>
        <v>-0.36843609402105471</v>
      </c>
      <c r="AI30" s="27">
        <f t="shared" si="17"/>
        <v>2.6141204062979631</v>
      </c>
      <c r="AJ30" s="28">
        <f t="shared" si="17"/>
        <v>5.2031612394470725</v>
      </c>
      <c r="AK30" s="402">
        <f t="shared" si="17"/>
        <v>4.7290887101612658</v>
      </c>
      <c r="AL30" s="28">
        <f t="shared" si="17"/>
        <v>2.6663562095851394</v>
      </c>
      <c r="AM30" s="28">
        <f t="shared" si="17"/>
        <v>4.1605514316012728</v>
      </c>
      <c r="AN30" s="402">
        <f t="shared" si="17"/>
        <v>3.7189927967034695</v>
      </c>
      <c r="AO30" s="384">
        <f t="shared" si="16"/>
        <v>1.998217188517001E-2</v>
      </c>
      <c r="AP30" s="385">
        <f t="shared" si="16"/>
        <v>-0.20038006893605229</v>
      </c>
      <c r="AQ30" s="386">
        <f t="shared" si="16"/>
        <v>-0.21359208409168354</v>
      </c>
    </row>
    <row r="31" spans="1:43" ht="20.100000000000001" customHeight="1">
      <c r="A31" s="8" t="s">
        <v>222</v>
      </c>
      <c r="B31" s="19">
        <v>462.48</v>
      </c>
      <c r="C31" s="371">
        <v>1477.53</v>
      </c>
      <c r="D31" s="375">
        <v>1940.01</v>
      </c>
      <c r="E31" s="19">
        <v>473.38</v>
      </c>
      <c r="F31" s="369">
        <v>1082.98</v>
      </c>
      <c r="G31" s="377">
        <v>1556.3600000000001</v>
      </c>
      <c r="H31" s="345">
        <f t="shared" si="0"/>
        <v>2.076205188223434E-3</v>
      </c>
      <c r="I31" s="323">
        <f t="shared" si="1"/>
        <v>5.2431438636235403E-3</v>
      </c>
      <c r="J31" s="399">
        <f t="shared" si="2"/>
        <v>3.8449932648551496E-3</v>
      </c>
      <c r="K31" s="323">
        <f t="shared" si="3"/>
        <v>2.2233772206648097E-3</v>
      </c>
      <c r="L31" s="323">
        <f t="shared" si="4"/>
        <v>3.7408790640928386E-3</v>
      </c>
      <c r="M31" s="399">
        <f t="shared" si="5"/>
        <v>3.0977939613120913E-3</v>
      </c>
      <c r="N31" s="394">
        <f t="shared" si="6"/>
        <v>2.3568586749697234E-2</v>
      </c>
      <c r="O31" s="395">
        <f t="shared" si="6"/>
        <v>-0.26703349508977819</v>
      </c>
      <c r="P31" s="386">
        <f t="shared" si="6"/>
        <v>-0.19775671259426492</v>
      </c>
      <c r="R31" s="401">
        <v>214.78900000000004</v>
      </c>
      <c r="S31" s="369">
        <v>874.46800000000007</v>
      </c>
      <c r="T31" s="374">
        <v>1089.2570000000001</v>
      </c>
      <c r="U31" s="19">
        <v>221.37</v>
      </c>
      <c r="V31" s="119">
        <v>616.5809999999999</v>
      </c>
      <c r="W31" s="375">
        <v>837.95099999999991</v>
      </c>
      <c r="X31" s="345">
        <f t="shared" si="10"/>
        <v>3.5969700171836158E-3</v>
      </c>
      <c r="Y31" s="323">
        <f t="shared" si="11"/>
        <v>9.7906351952078332E-3</v>
      </c>
      <c r="Z31" s="399">
        <f t="shared" si="12"/>
        <v>7.3089462289062448E-3</v>
      </c>
      <c r="AA31" s="323">
        <f t="shared" si="13"/>
        <v>3.8463580052836375E-3</v>
      </c>
      <c r="AB31" s="323">
        <f t="shared" si="14"/>
        <v>7.0342178125162797E-3</v>
      </c>
      <c r="AC31" s="399">
        <f t="shared" si="15"/>
        <v>5.770707685841407E-3</v>
      </c>
      <c r="AE31" s="394">
        <f t="shared" si="7"/>
        <v>3.0639371662422001E-2</v>
      </c>
      <c r="AF31" s="395">
        <f t="shared" si="7"/>
        <v>-0.29490730364061368</v>
      </c>
      <c r="AG31" s="386">
        <f t="shared" si="7"/>
        <v>-0.23071322929299526</v>
      </c>
      <c r="AI31" s="27">
        <f t="shared" si="17"/>
        <v>4.644287320532781</v>
      </c>
      <c r="AJ31" s="28">
        <f t="shared" si="17"/>
        <v>5.9184449723525079</v>
      </c>
      <c r="AK31" s="402">
        <f t="shared" si="17"/>
        <v>5.6146978623821528</v>
      </c>
      <c r="AL31" s="28">
        <f t="shared" si="17"/>
        <v>4.676369935358486</v>
      </c>
      <c r="AM31" s="28">
        <f t="shared" si="17"/>
        <v>5.6933738388520547</v>
      </c>
      <c r="AN31" s="402">
        <f t="shared" si="17"/>
        <v>5.3840435374848994</v>
      </c>
      <c r="AO31" s="384">
        <f t="shared" si="16"/>
        <v>6.9079737344985197E-3</v>
      </c>
      <c r="AP31" s="385">
        <f t="shared" si="16"/>
        <v>-3.8028761702077668E-2</v>
      </c>
      <c r="AQ31" s="386">
        <f t="shared" si="16"/>
        <v>-4.1080451798236842E-2</v>
      </c>
    </row>
    <row r="32" spans="1:43" ht="20.100000000000001" customHeight="1" thickBot="1">
      <c r="A32" s="8" t="s">
        <v>17</v>
      </c>
      <c r="B32" s="19">
        <f>B33-SUM(B7:B31)</f>
        <v>14280.050000000047</v>
      </c>
      <c r="C32" s="371">
        <f t="shared" ref="C32:G32" si="18">C33-SUM(C7:C31)</f>
        <v>22384.989999999991</v>
      </c>
      <c r="D32" s="376">
        <f t="shared" si="18"/>
        <v>36665.039999999979</v>
      </c>
      <c r="E32" s="21">
        <f t="shared" si="18"/>
        <v>14328.130000000092</v>
      </c>
      <c r="F32" s="119">
        <f t="shared" si="18"/>
        <v>20518.919999999984</v>
      </c>
      <c r="G32" s="375">
        <f t="shared" si="18"/>
        <v>34847.049999999756</v>
      </c>
      <c r="H32" s="345">
        <f t="shared" si="0"/>
        <v>6.4107234687100292E-2</v>
      </c>
      <c r="I32" s="323">
        <f t="shared" si="1"/>
        <v>7.9435086228891644E-2</v>
      </c>
      <c r="J32" s="400">
        <f t="shared" si="2"/>
        <v>7.2668095450871176E-2</v>
      </c>
      <c r="K32" s="323">
        <f t="shared" si="3"/>
        <v>6.7296543700038625E-2</v>
      </c>
      <c r="L32" s="323">
        <f t="shared" si="4"/>
        <v>7.0877392237895215E-2</v>
      </c>
      <c r="M32" s="399">
        <f t="shared" si="5"/>
        <v>6.9359904559060714E-2</v>
      </c>
      <c r="N32" s="396">
        <f t="shared" si="6"/>
        <v>3.3669349897265939E-3</v>
      </c>
      <c r="O32" s="397">
        <f t="shared" si="6"/>
        <v>-8.336255678470296E-2</v>
      </c>
      <c r="P32" s="388">
        <f t="shared" si="6"/>
        <v>-4.9583745169791839E-2</v>
      </c>
      <c r="R32" s="19">
        <f t="shared" ref="R32:W32" si="19">R33-SUM(R7:R31)</f>
        <v>3845.6119999999646</v>
      </c>
      <c r="S32" s="119">
        <f t="shared" si="19"/>
        <v>6306.2760000000271</v>
      </c>
      <c r="T32" s="375">
        <f t="shared" si="19"/>
        <v>10151.888000000006</v>
      </c>
      <c r="U32" s="119">
        <f t="shared" si="19"/>
        <v>3984.0599999999977</v>
      </c>
      <c r="V32" s="123">
        <f t="shared" si="19"/>
        <v>6351.2129999999743</v>
      </c>
      <c r="W32" s="376">
        <f t="shared" si="19"/>
        <v>10335.273000000045</v>
      </c>
      <c r="X32" s="345">
        <f t="shared" si="10"/>
        <v>6.4400649296385698E-2</v>
      </c>
      <c r="Y32" s="323">
        <f t="shared" si="11"/>
        <v>7.0605725717001341E-2</v>
      </c>
      <c r="Z32" s="399">
        <f t="shared" si="12"/>
        <v>6.8119464473378272E-2</v>
      </c>
      <c r="AA32" s="323">
        <f t="shared" si="13"/>
        <v>6.9224018948052218E-2</v>
      </c>
      <c r="AB32" s="323">
        <f t="shared" si="14"/>
        <v>7.2457334260518549E-2</v>
      </c>
      <c r="AC32" s="399">
        <f t="shared" si="15"/>
        <v>7.1175807817365738E-2</v>
      </c>
      <c r="AE32" s="396">
        <f t="shared" si="7"/>
        <v>3.6001551898640405E-2</v>
      </c>
      <c r="AF32" s="397">
        <f t="shared" si="7"/>
        <v>7.1257585300654389E-3</v>
      </c>
      <c r="AG32" s="388">
        <f t="shared" si="7"/>
        <v>1.8064127579031437E-2</v>
      </c>
      <c r="AI32" s="27">
        <f t="shared" si="17"/>
        <v>2.692996172982554</v>
      </c>
      <c r="AJ32" s="28">
        <f t="shared" si="17"/>
        <v>2.8171895542504282</v>
      </c>
      <c r="AK32" s="402">
        <f t="shared" si="17"/>
        <v>2.7688195621769434</v>
      </c>
      <c r="AL32" s="28">
        <f t="shared" si="17"/>
        <v>2.7805861616274923</v>
      </c>
      <c r="AM32" s="28">
        <f t="shared" si="17"/>
        <v>3.095295951248886</v>
      </c>
      <c r="AN32" s="402">
        <f t="shared" si="17"/>
        <v>2.9658961088528635</v>
      </c>
      <c r="AO32" s="387">
        <f t="shared" si="16"/>
        <v>3.2525106988150816E-2</v>
      </c>
      <c r="AP32" s="385">
        <f t="shared" si="16"/>
        <v>9.8717672930053804E-2</v>
      </c>
      <c r="AQ32" s="386">
        <f t="shared" si="16"/>
        <v>7.1177099933869142E-2</v>
      </c>
    </row>
    <row r="33" spans="1:43" ht="25.5" customHeight="1" thickBot="1">
      <c r="A33" s="12" t="s">
        <v>18</v>
      </c>
      <c r="B33" s="17">
        <v>222752.55000000008</v>
      </c>
      <c r="C33" s="372">
        <v>281802.3</v>
      </c>
      <c r="D33" s="18">
        <v>504554.84999999992</v>
      </c>
      <c r="E33" s="17">
        <v>212910.34000000014</v>
      </c>
      <c r="F33" s="373">
        <v>289498.80000000005</v>
      </c>
      <c r="G33" s="378">
        <v>502409.13999999972</v>
      </c>
      <c r="H33" s="334">
        <f>SUM(H7:H32)</f>
        <v>0.99999999999999956</v>
      </c>
      <c r="I33" s="338">
        <f t="shared" ref="I33:M33" si="20">SUM(I7:I32)</f>
        <v>1</v>
      </c>
      <c r="J33" s="335">
        <f t="shared" si="20"/>
        <v>1.0000000000000002</v>
      </c>
      <c r="K33" s="338">
        <f t="shared" si="20"/>
        <v>0.99999999999999978</v>
      </c>
      <c r="L33" s="338">
        <f t="shared" si="20"/>
        <v>0.99999999999999967</v>
      </c>
      <c r="M33" s="335">
        <f t="shared" si="20"/>
        <v>1</v>
      </c>
      <c r="N33" s="389">
        <f t="shared" si="6"/>
        <v>-4.4184499795849388E-2</v>
      </c>
      <c r="O33" s="390">
        <f t="shared" si="6"/>
        <v>2.7311700436795792E-2</v>
      </c>
      <c r="P33" s="391">
        <f t="shared" si="6"/>
        <v>-4.2526793667729008E-3</v>
      </c>
      <c r="R33" s="17">
        <v>59713.869999999959</v>
      </c>
      <c r="S33" s="372">
        <v>89316.779000000024</v>
      </c>
      <c r="T33" s="18">
        <v>149030.64899999998</v>
      </c>
      <c r="U33" s="17">
        <v>57553.145000000011</v>
      </c>
      <c r="V33" s="373">
        <v>87654.521999999968</v>
      </c>
      <c r="W33" s="378">
        <v>145207.66700000004</v>
      </c>
      <c r="X33" s="334">
        <f t="shared" ref="X33:AC33" si="21">SUM(X7:X32)</f>
        <v>1.0000000000000004</v>
      </c>
      <c r="Y33" s="338">
        <f t="shared" si="21"/>
        <v>1.0000000000000002</v>
      </c>
      <c r="Z33" s="335">
        <f t="shared" si="21"/>
        <v>1.0000000000000002</v>
      </c>
      <c r="AA33" s="338">
        <f t="shared" si="21"/>
        <v>0.99999999999999967</v>
      </c>
      <c r="AB33" s="338">
        <f t="shared" si="21"/>
        <v>0.99999999999999978</v>
      </c>
      <c r="AC33" s="335">
        <f t="shared" si="21"/>
        <v>1</v>
      </c>
      <c r="AE33" s="389">
        <f t="shared" si="7"/>
        <v>-3.618464185958721E-2</v>
      </c>
      <c r="AF33" s="390">
        <f t="shared" si="7"/>
        <v>-1.8610803240005504E-2</v>
      </c>
      <c r="AG33" s="391">
        <f t="shared" si="7"/>
        <v>-2.5652320684719902E-2</v>
      </c>
      <c r="AI33" s="403">
        <f t="shared" si="17"/>
        <v>2.6807266628373028</v>
      </c>
      <c r="AJ33" s="404">
        <f t="shared" si="17"/>
        <v>3.1694836770317361</v>
      </c>
      <c r="AK33" s="405">
        <f t="shared" si="17"/>
        <v>2.9537056080225965</v>
      </c>
      <c r="AL33" s="404">
        <f t="shared" si="17"/>
        <v>2.703163453686654</v>
      </c>
      <c r="AM33" s="404">
        <f t="shared" si="17"/>
        <v>3.0278026022905777</v>
      </c>
      <c r="AN33" s="405">
        <f t="shared" si="17"/>
        <v>2.8902274150506124</v>
      </c>
      <c r="AO33" s="389">
        <f t="shared" si="16"/>
        <v>8.3696675085866302E-3</v>
      </c>
      <c r="AP33" s="390">
        <f t="shared" si="16"/>
        <v>-4.4701626251580681E-2</v>
      </c>
      <c r="AQ33" s="391">
        <f t="shared" si="16"/>
        <v>-2.1491035802474759E-2</v>
      </c>
    </row>
    <row r="36" spans="1:43" ht="15.75" thickBot="1"/>
    <row r="37" spans="1:43">
      <c r="A37" s="492" t="s">
        <v>2</v>
      </c>
      <c r="B37" s="458" t="s">
        <v>134</v>
      </c>
      <c r="C37" s="511"/>
      <c r="D37" s="511"/>
      <c r="E37" s="511"/>
      <c r="F37" s="511"/>
      <c r="G37" s="522"/>
      <c r="H37" s="511" t="s">
        <v>136</v>
      </c>
      <c r="I37" s="511"/>
      <c r="J37" s="511"/>
      <c r="K37" s="511"/>
      <c r="L37" s="511"/>
      <c r="M37" s="522"/>
      <c r="N37" s="526" t="s">
        <v>154</v>
      </c>
      <c r="O37" s="517"/>
      <c r="P37" s="527"/>
      <c r="R37" s="512" t="s">
        <v>135</v>
      </c>
      <c r="S37" s="511"/>
      <c r="T37" s="511"/>
      <c r="U37" s="511"/>
      <c r="V37" s="511"/>
      <c r="W37" s="522"/>
      <c r="X37" s="511" t="s">
        <v>137</v>
      </c>
      <c r="Y37" s="511"/>
      <c r="Z37" s="511"/>
      <c r="AA37" s="511"/>
      <c r="AB37" s="511"/>
      <c r="AC37" s="459"/>
      <c r="AE37" s="517" t="s">
        <v>154</v>
      </c>
      <c r="AF37" s="517"/>
      <c r="AG37" s="517"/>
      <c r="AI37" s="476" t="s">
        <v>140</v>
      </c>
      <c r="AJ37" s="481"/>
      <c r="AK37" s="481"/>
      <c r="AL37" s="481"/>
      <c r="AM37" s="481"/>
      <c r="AN37" s="477"/>
      <c r="AO37" s="517" t="s">
        <v>154</v>
      </c>
      <c r="AP37" s="517"/>
      <c r="AQ37" s="517"/>
    </row>
    <row r="38" spans="1:43" ht="15" customHeight="1">
      <c r="A38" s="493"/>
      <c r="B38" s="523" t="str">
        <f>B5</f>
        <v>jan-abr 2025</v>
      </c>
      <c r="C38" s="498"/>
      <c r="D38" s="499"/>
      <c r="E38" s="524" t="str">
        <f>E5</f>
        <v>jan-abr 2026</v>
      </c>
      <c r="F38" s="514"/>
      <c r="G38" s="525"/>
      <c r="H38" s="533" t="str">
        <f>B38</f>
        <v>jan-abr 2025</v>
      </c>
      <c r="I38" s="498"/>
      <c r="J38" s="499"/>
      <c r="K38" s="523" t="str">
        <f>E38</f>
        <v>jan-abr 2026</v>
      </c>
      <c r="L38" s="498"/>
      <c r="M38" s="499"/>
      <c r="N38" s="500" t="s">
        <v>138</v>
      </c>
      <c r="O38" s="498"/>
      <c r="P38" s="501"/>
      <c r="R38" s="521" t="str">
        <f>H38</f>
        <v>jan-abr 2025</v>
      </c>
      <c r="S38" s="498"/>
      <c r="T38" s="499"/>
      <c r="U38" s="538" t="str">
        <f>K38</f>
        <v>jan-abr 2026</v>
      </c>
      <c r="V38" s="514"/>
      <c r="W38" s="525"/>
      <c r="X38" s="533" t="str">
        <f>R38</f>
        <v>jan-abr 2025</v>
      </c>
      <c r="Y38" s="498"/>
      <c r="Z38" s="499"/>
      <c r="AA38" s="523" t="str">
        <f>U38</f>
        <v>jan-abr 2026</v>
      </c>
      <c r="AB38" s="498"/>
      <c r="AC38" s="501"/>
      <c r="AE38" s="497" t="s">
        <v>139</v>
      </c>
      <c r="AF38" s="498"/>
      <c r="AG38" s="501"/>
      <c r="AI38" s="542" t="str">
        <f>X38</f>
        <v>jan-abr 2025</v>
      </c>
      <c r="AJ38" s="529"/>
      <c r="AK38" s="540"/>
      <c r="AL38" s="529" t="str">
        <f>AA38</f>
        <v>jan-abr 2026</v>
      </c>
      <c r="AM38" s="529"/>
      <c r="AN38" s="540"/>
      <c r="AO38" s="498" t="s">
        <v>140</v>
      </c>
      <c r="AP38" s="498"/>
      <c r="AQ38" s="501"/>
    </row>
    <row r="39" spans="1:43" ht="18.75" customHeight="1" thickBot="1">
      <c r="A39" s="494"/>
      <c r="B39" s="99" t="s">
        <v>29</v>
      </c>
      <c r="C39" s="135" t="s">
        <v>30</v>
      </c>
      <c r="D39" s="263" t="s">
        <v>12</v>
      </c>
      <c r="E39" s="159" t="s">
        <v>29</v>
      </c>
      <c r="F39" s="353" t="s">
        <v>30</v>
      </c>
      <c r="G39" s="134" t="s">
        <v>12</v>
      </c>
      <c r="H39" s="176" t="s">
        <v>29</v>
      </c>
      <c r="I39" s="135" t="s">
        <v>30</v>
      </c>
      <c r="J39" s="176" t="s">
        <v>12</v>
      </c>
      <c r="K39" s="99" t="s">
        <v>29</v>
      </c>
      <c r="L39" s="135" t="s">
        <v>30</v>
      </c>
      <c r="M39" s="133" t="s">
        <v>12</v>
      </c>
      <c r="N39" s="99" t="s">
        <v>29</v>
      </c>
      <c r="O39" s="135" t="s">
        <v>30</v>
      </c>
      <c r="P39" s="166" t="s">
        <v>12</v>
      </c>
      <c r="R39" s="25" t="s">
        <v>29</v>
      </c>
      <c r="S39" s="160" t="s">
        <v>30</v>
      </c>
      <c r="T39" s="134" t="s">
        <v>12</v>
      </c>
      <c r="U39" s="352" t="s">
        <v>29</v>
      </c>
      <c r="V39" s="353" t="s">
        <v>30</v>
      </c>
      <c r="W39" s="134" t="s">
        <v>12</v>
      </c>
      <c r="X39" s="176" t="s">
        <v>29</v>
      </c>
      <c r="Y39" s="135" t="s">
        <v>30</v>
      </c>
      <c r="Z39" s="176" t="s">
        <v>12</v>
      </c>
      <c r="AA39" s="99" t="s">
        <v>29</v>
      </c>
      <c r="AB39" s="135" t="s">
        <v>30</v>
      </c>
      <c r="AC39" s="166" t="s">
        <v>12</v>
      </c>
      <c r="AE39" s="25" t="s">
        <v>29</v>
      </c>
      <c r="AF39" s="135" t="s">
        <v>30</v>
      </c>
      <c r="AG39" s="166" t="s">
        <v>12</v>
      </c>
      <c r="AI39" s="407" t="s">
        <v>29</v>
      </c>
      <c r="AJ39" s="135" t="s">
        <v>30</v>
      </c>
      <c r="AK39" s="263" t="s">
        <v>12</v>
      </c>
      <c r="AL39" s="408" t="s">
        <v>29</v>
      </c>
      <c r="AM39" s="135" t="s">
        <v>30</v>
      </c>
      <c r="AN39" s="263" t="s">
        <v>12</v>
      </c>
      <c r="AO39" s="176" t="s">
        <v>29</v>
      </c>
      <c r="AP39" s="135" t="s">
        <v>30</v>
      </c>
      <c r="AQ39" s="166" t="s">
        <v>12</v>
      </c>
    </row>
    <row r="40" spans="1:43" ht="19.5" customHeight="1">
      <c r="A40" s="8" t="s">
        <v>190</v>
      </c>
      <c r="B40" s="39">
        <v>28560.300000000003</v>
      </c>
      <c r="C40" s="370">
        <v>18451.89</v>
      </c>
      <c r="D40" s="375">
        <v>47012.19</v>
      </c>
      <c r="E40" s="39">
        <v>27082.480000000003</v>
      </c>
      <c r="F40" s="379">
        <v>20126.25</v>
      </c>
      <c r="G40" s="377">
        <v>47208.73</v>
      </c>
      <c r="H40" s="345">
        <f>B40/$B$63</f>
        <v>0.29935635914377856</v>
      </c>
      <c r="I40" s="323">
        <f>C40/$C$63</f>
        <v>0.16642562226660385</v>
      </c>
      <c r="J40" s="398">
        <f>D40/$D$63</f>
        <v>0.22790763582512052</v>
      </c>
      <c r="K40" s="323">
        <f>E40/$E$63</f>
        <v>0.31282069703883653</v>
      </c>
      <c r="L40" s="323">
        <f>F40/$F$63</f>
        <v>0.19563652185019736</v>
      </c>
      <c r="M40" s="399">
        <f>G40/$G$63</f>
        <v>0.24918725609105308</v>
      </c>
      <c r="N40" s="392">
        <f t="shared" ref="N40:P63" si="22">(E40-B40)/B40</f>
        <v>-5.1743854231223047E-2</v>
      </c>
      <c r="O40" s="393">
        <f t="shared" si="22"/>
        <v>9.0741923998029508E-2</v>
      </c>
      <c r="P40" s="382">
        <f t="shared" si="22"/>
        <v>4.180617835501832E-3</v>
      </c>
      <c r="R40" s="401">
        <v>6518.1890000000012</v>
      </c>
      <c r="S40" s="369">
        <v>4574.5259999999998</v>
      </c>
      <c r="T40" s="374">
        <v>11092.715</v>
      </c>
      <c r="U40" s="39">
        <v>5977.7870000000003</v>
      </c>
      <c r="V40" s="112">
        <v>5100.9790000000012</v>
      </c>
      <c r="W40" s="380">
        <v>11078.766000000001</v>
      </c>
      <c r="X40" s="345">
        <f>R40/$R$63</f>
        <v>0.28856579036201385</v>
      </c>
      <c r="Y40" s="323">
        <f>S40/$S$63</f>
        <v>0.15368875095448081</v>
      </c>
      <c r="Z40" s="398">
        <f>T40/$T$63</f>
        <v>0.21188268957612952</v>
      </c>
      <c r="AA40" s="323">
        <f>U40/$U$63</f>
        <v>0.28483822346864696</v>
      </c>
      <c r="AB40" s="323">
        <f>V40/$V$63</f>
        <v>0.19155245321834988</v>
      </c>
      <c r="AC40" s="399">
        <f>W40/$W$63</f>
        <v>0.232667628186631</v>
      </c>
      <c r="AE40" s="392">
        <f t="shared" ref="AE40:AG63" si="23">(U40-R40)/R40</f>
        <v>-8.2906770576919572E-2</v>
      </c>
      <c r="AF40" s="393">
        <f t="shared" si="23"/>
        <v>0.11508361740648132</v>
      </c>
      <c r="AG40" s="382">
        <f t="shared" si="23"/>
        <v>-1.2574919665743422E-3</v>
      </c>
      <c r="AI40" s="27">
        <f t="shared" ref="AI40:AN63" si="24">(R40/B40)*10</f>
        <v>2.2822550883569153</v>
      </c>
      <c r="AJ40" s="28">
        <f t="shared" si="24"/>
        <v>2.4791639230452818</v>
      </c>
      <c r="AK40" s="406">
        <f t="shared" si="24"/>
        <v>2.3595401533091738</v>
      </c>
      <c r="AL40" s="28">
        <f t="shared" si="24"/>
        <v>2.2072524377383456</v>
      </c>
      <c r="AM40" s="28">
        <f t="shared" si="24"/>
        <v>2.5344905285386004</v>
      </c>
      <c r="AN40" s="402">
        <f t="shared" si="24"/>
        <v>2.346762134884798</v>
      </c>
      <c r="AO40" s="383">
        <f t="shared" ref="AO40:AQ51" si="25">(AL40-AI40)/AI40</f>
        <v>-3.2863395069727741E-2</v>
      </c>
      <c r="AP40" s="381">
        <f t="shared" si="25"/>
        <v>2.2316638677670871E-2</v>
      </c>
      <c r="AQ40" s="382">
        <f t="shared" si="25"/>
        <v>-5.4154697924741939E-3</v>
      </c>
    </row>
    <row r="41" spans="1:43" ht="19.5" customHeight="1">
      <c r="A41" s="8" t="s">
        <v>187</v>
      </c>
      <c r="B41" s="19">
        <v>21569.869999999995</v>
      </c>
      <c r="C41" s="371">
        <v>13964.07</v>
      </c>
      <c r="D41" s="375">
        <v>35533.939999999995</v>
      </c>
      <c r="E41" s="19">
        <v>19082.060000000001</v>
      </c>
      <c r="F41" s="369">
        <v>14699.340000000002</v>
      </c>
      <c r="G41" s="377">
        <v>33781.4</v>
      </c>
      <c r="H41" s="345">
        <f t="shared" ref="H41:H62" si="26">B41/$B$63</f>
        <v>0.22608578167612428</v>
      </c>
      <c r="I41" s="323">
        <f t="shared" ref="I41:I62" si="27">C41/$C$63</f>
        <v>0.12594802153732843</v>
      </c>
      <c r="J41" s="399">
        <f t="shared" ref="J41:J62" si="28">D41/$D$63</f>
        <v>0.17226290153578638</v>
      </c>
      <c r="K41" s="323">
        <f t="shared" ref="K41:K62" si="29">E41/$E$63</f>
        <v>0.22041051300091055</v>
      </c>
      <c r="L41" s="323">
        <f t="shared" ref="L41:L62" si="30">F41/$F$63</f>
        <v>0.14288442959286904</v>
      </c>
      <c r="M41" s="399">
        <f t="shared" ref="M41:M62" si="31">G41/$G$63</f>
        <v>0.17831223955641892</v>
      </c>
      <c r="N41" s="394">
        <f t="shared" si="22"/>
        <v>-0.11533727370633177</v>
      </c>
      <c r="O41" s="395">
        <f t="shared" si="22"/>
        <v>5.2654419520956446E-2</v>
      </c>
      <c r="P41" s="386">
        <f t="shared" si="22"/>
        <v>-4.9320171081506693E-2</v>
      </c>
      <c r="R41" s="401">
        <v>4600.9350000000004</v>
      </c>
      <c r="S41" s="369">
        <v>4324.7290000000003</v>
      </c>
      <c r="T41" s="374">
        <v>8925.6640000000007</v>
      </c>
      <c r="U41" s="19">
        <v>4221.2110000000002</v>
      </c>
      <c r="V41" s="119">
        <v>4441.1529999999993</v>
      </c>
      <c r="W41" s="375">
        <v>8662.3639999999996</v>
      </c>
      <c r="X41" s="345">
        <f t="shared" ref="X41:X62" si="32">R41/$R$63</f>
        <v>0.20368731938875231</v>
      </c>
      <c r="Y41" s="323">
        <f t="shared" ref="Y41:Y62" si="33">S41/$S$63</f>
        <v>0.14529640846431324</v>
      </c>
      <c r="Z41" s="399">
        <f t="shared" ref="Z41:Z62" si="34">T41/$T$63</f>
        <v>0.17048970378963443</v>
      </c>
      <c r="AA41" s="323">
        <f t="shared" ref="AA41:AA62" si="35">U41/$U$63</f>
        <v>0.20113835473333372</v>
      </c>
      <c r="AB41" s="323">
        <f t="shared" ref="AB41:AB62" si="36">V41/$V$63</f>
        <v>0.16677460390800156</v>
      </c>
      <c r="AC41" s="399">
        <f t="shared" ref="AC41:AC62" si="37">W41/$W$63</f>
        <v>0.18192023248521158</v>
      </c>
      <c r="AE41" s="394">
        <f t="shared" si="23"/>
        <v>-8.2531920142318929E-2</v>
      </c>
      <c r="AF41" s="395">
        <f t="shared" si="23"/>
        <v>2.6920530743082181E-2</v>
      </c>
      <c r="AG41" s="386">
        <f t="shared" si="23"/>
        <v>-2.9499205885410999E-2</v>
      </c>
      <c r="AI41" s="27">
        <f t="shared" si="24"/>
        <v>2.1330378903535356</v>
      </c>
      <c r="AJ41" s="28">
        <f t="shared" si="24"/>
        <v>3.0970404760216756</v>
      </c>
      <c r="AK41" s="402">
        <f t="shared" si="24"/>
        <v>2.5118700600046044</v>
      </c>
      <c r="AL41" s="28">
        <f t="shared" si="24"/>
        <v>2.2121359014697575</v>
      </c>
      <c r="AM41" s="28">
        <f t="shared" si="24"/>
        <v>3.0213281684755904</v>
      </c>
      <c r="AN41" s="402">
        <f t="shared" si="24"/>
        <v>2.5642406768221564</v>
      </c>
      <c r="AO41" s="384">
        <f t="shared" si="25"/>
        <v>3.7082328201451645E-2</v>
      </c>
      <c r="AP41" s="385">
        <f t="shared" si="25"/>
        <v>-2.4446663881946426E-2</v>
      </c>
      <c r="AQ41" s="386">
        <f t="shared" si="25"/>
        <v>2.0849253968756629E-2</v>
      </c>
    </row>
    <row r="42" spans="1:43" ht="19.5" customHeight="1">
      <c r="A42" s="8" t="s">
        <v>194</v>
      </c>
      <c r="B42" s="19">
        <v>5542.2099999999991</v>
      </c>
      <c r="C42" s="371">
        <v>16223.070000000002</v>
      </c>
      <c r="D42" s="375">
        <v>21765.279999999999</v>
      </c>
      <c r="E42" s="19">
        <v>10096.299999999999</v>
      </c>
      <c r="F42" s="369">
        <v>16018.069999999996</v>
      </c>
      <c r="G42" s="377">
        <v>26114.369999999995</v>
      </c>
      <c r="H42" s="345">
        <f t="shared" si="26"/>
        <v>5.8090979688947261E-2</v>
      </c>
      <c r="I42" s="323">
        <f t="shared" si="27"/>
        <v>0.14632292517593987</v>
      </c>
      <c r="J42" s="399">
        <f t="shared" si="28"/>
        <v>0.10551462307694619</v>
      </c>
      <c r="K42" s="323">
        <f t="shared" si="29"/>
        <v>0.11661899514051906</v>
      </c>
      <c r="L42" s="323">
        <f t="shared" si="30"/>
        <v>0.15570309926354836</v>
      </c>
      <c r="M42" s="399">
        <f t="shared" si="31"/>
        <v>0.13784247542449271</v>
      </c>
      <c r="N42" s="394">
        <f t="shared" si="22"/>
        <v>0.82171011203112132</v>
      </c>
      <c r="O42" s="395">
        <f t="shared" si="22"/>
        <v>-1.2636325923515428E-2</v>
      </c>
      <c r="P42" s="386">
        <f t="shared" si="22"/>
        <v>0.19981778318496232</v>
      </c>
      <c r="R42" s="401">
        <v>1537.6</v>
      </c>
      <c r="S42" s="369">
        <v>4042.49</v>
      </c>
      <c r="T42" s="374">
        <v>5580.09</v>
      </c>
      <c r="U42" s="19">
        <v>2986.2510000000002</v>
      </c>
      <c r="V42" s="119">
        <v>3552.9660000000003</v>
      </c>
      <c r="W42" s="375">
        <v>6539.2170000000006</v>
      </c>
      <c r="X42" s="345">
        <f t="shared" si="32"/>
        <v>6.8070864355211605E-2</v>
      </c>
      <c r="Y42" s="323">
        <f t="shared" si="33"/>
        <v>0.13581412344054425</v>
      </c>
      <c r="Z42" s="399">
        <f t="shared" si="34"/>
        <v>0.10658567152197318</v>
      </c>
      <c r="AA42" s="323">
        <f t="shared" si="35"/>
        <v>0.14229319808007052</v>
      </c>
      <c r="AB42" s="323">
        <f t="shared" si="36"/>
        <v>0.13342132039778787</v>
      </c>
      <c r="AC42" s="399">
        <f t="shared" si="37"/>
        <v>0.13733155024555052</v>
      </c>
      <c r="AE42" s="394">
        <f t="shared" si="23"/>
        <v>0.94215075442247687</v>
      </c>
      <c r="AF42" s="395">
        <f t="shared" si="23"/>
        <v>-0.12109467184829138</v>
      </c>
      <c r="AG42" s="386">
        <f t="shared" si="23"/>
        <v>0.17188378682064276</v>
      </c>
      <c r="AI42" s="27">
        <f t="shared" si="24"/>
        <v>2.7743445304310015</v>
      </c>
      <c r="AJ42" s="28">
        <f t="shared" si="24"/>
        <v>2.4918156674414886</v>
      </c>
      <c r="AK42" s="402">
        <f t="shared" si="24"/>
        <v>2.5637575073695356</v>
      </c>
      <c r="AL42" s="28">
        <f t="shared" si="24"/>
        <v>2.9577676970771476</v>
      </c>
      <c r="AM42" s="28">
        <f t="shared" si="24"/>
        <v>2.218098684797857</v>
      </c>
      <c r="AN42" s="402">
        <f t="shared" si="24"/>
        <v>2.5040684496696652</v>
      </c>
      <c r="AO42" s="384">
        <f t="shared" si="25"/>
        <v>6.6114054917919968E-2</v>
      </c>
      <c r="AP42" s="385">
        <f t="shared" si="25"/>
        <v>-0.10984640084740896</v>
      </c>
      <c r="AQ42" s="386">
        <f t="shared" si="25"/>
        <v>-2.3281865593096765E-2</v>
      </c>
    </row>
    <row r="43" spans="1:43" ht="19.5" customHeight="1">
      <c r="A43" s="8" t="s">
        <v>182</v>
      </c>
      <c r="B43" s="19">
        <v>9331.44</v>
      </c>
      <c r="C43" s="371">
        <v>11691.25</v>
      </c>
      <c r="D43" s="375">
        <v>21022.690000000002</v>
      </c>
      <c r="E43" s="19">
        <v>7634.4100000000017</v>
      </c>
      <c r="F43" s="369">
        <v>11554.44</v>
      </c>
      <c r="G43" s="377">
        <v>19188.850000000002</v>
      </c>
      <c r="H43" s="345">
        <f t="shared" si="26"/>
        <v>9.780800285601414E-2</v>
      </c>
      <c r="I43" s="323">
        <f t="shared" si="27"/>
        <v>0.10544846930717841</v>
      </c>
      <c r="J43" s="399">
        <f t="shared" si="28"/>
        <v>0.10191466461325038</v>
      </c>
      <c r="K43" s="323">
        <f t="shared" si="29"/>
        <v>8.8182524557583505E-2</v>
      </c>
      <c r="L43" s="323">
        <f t="shared" si="30"/>
        <v>0.11231453716051398</v>
      </c>
      <c r="M43" s="399">
        <f t="shared" si="31"/>
        <v>0.10128670860331986</v>
      </c>
      <c r="N43" s="394">
        <f t="shared" si="22"/>
        <v>-0.18186153476848146</v>
      </c>
      <c r="O43" s="395">
        <f t="shared" si="22"/>
        <v>-1.1701913824441312E-2</v>
      </c>
      <c r="P43" s="386">
        <f t="shared" si="22"/>
        <v>-8.7231462767133991E-2</v>
      </c>
      <c r="R43" s="401">
        <v>2391.864</v>
      </c>
      <c r="S43" s="369">
        <v>2751.2980000000002</v>
      </c>
      <c r="T43" s="374">
        <v>5143.1620000000003</v>
      </c>
      <c r="U43" s="19">
        <v>2007.7769999999998</v>
      </c>
      <c r="V43" s="119">
        <v>2590.547</v>
      </c>
      <c r="W43" s="375">
        <v>4598.3239999999996</v>
      </c>
      <c r="X43" s="345">
        <f t="shared" si="32"/>
        <v>0.105889860757098</v>
      </c>
      <c r="Y43" s="323">
        <f t="shared" si="33"/>
        <v>9.2434397164550208E-2</v>
      </c>
      <c r="Z43" s="399">
        <f t="shared" si="34"/>
        <v>9.8239880632085608E-2</v>
      </c>
      <c r="AA43" s="323">
        <f t="shared" si="35"/>
        <v>9.5669456573345538E-2</v>
      </c>
      <c r="AB43" s="323">
        <f t="shared" si="36"/>
        <v>9.7280469695608718E-2</v>
      </c>
      <c r="AC43" s="399">
        <f t="shared" si="37"/>
        <v>9.6570424785004189E-2</v>
      </c>
      <c r="AE43" s="394">
        <f t="shared" si="23"/>
        <v>-0.1605806182960236</v>
      </c>
      <c r="AF43" s="395">
        <f t="shared" si="23"/>
        <v>-5.8427331390492845E-2</v>
      </c>
      <c r="AG43" s="386">
        <f t="shared" si="23"/>
        <v>-0.1059344426638711</v>
      </c>
      <c r="AI43" s="27">
        <f t="shared" si="24"/>
        <v>2.5632313983693833</v>
      </c>
      <c r="AJ43" s="28">
        <f t="shared" si="24"/>
        <v>2.3532966962471935</v>
      </c>
      <c r="AK43" s="402">
        <f t="shared" si="24"/>
        <v>2.4464813970048551</v>
      </c>
      <c r="AL43" s="28">
        <f t="shared" si="24"/>
        <v>2.6299046029752127</v>
      </c>
      <c r="AM43" s="28">
        <f t="shared" si="24"/>
        <v>2.2420359619332482</v>
      </c>
      <c r="AN43" s="402">
        <f t="shared" si="24"/>
        <v>2.3963520481946543</v>
      </c>
      <c r="AO43" s="384">
        <f t="shared" si="25"/>
        <v>2.6011387285691013E-2</v>
      </c>
      <c r="AP43" s="385">
        <f t="shared" si="25"/>
        <v>-4.7278668470224362E-2</v>
      </c>
      <c r="AQ43" s="386">
        <f t="shared" si="25"/>
        <v>-2.0490386263133858E-2</v>
      </c>
    </row>
    <row r="44" spans="1:43" ht="19.5" customHeight="1">
      <c r="A44" s="8" t="s">
        <v>188</v>
      </c>
      <c r="B44" s="19">
        <v>4122.5300000000007</v>
      </c>
      <c r="C44" s="371">
        <v>7685.2</v>
      </c>
      <c r="D44" s="375">
        <v>11807.73</v>
      </c>
      <c r="E44" s="19">
        <v>4342.6299999999992</v>
      </c>
      <c r="F44" s="369">
        <v>7306.6000000000013</v>
      </c>
      <c r="G44" s="377">
        <v>11649.23</v>
      </c>
      <c r="H44" s="345">
        <f t="shared" si="26"/>
        <v>4.3210525493814891E-2</v>
      </c>
      <c r="I44" s="323">
        <f t="shared" si="27"/>
        <v>6.9316161772225174E-2</v>
      </c>
      <c r="J44" s="399">
        <f t="shared" si="28"/>
        <v>5.7242001037631947E-2</v>
      </c>
      <c r="K44" s="323">
        <f t="shared" si="29"/>
        <v>5.0160271274335373E-2</v>
      </c>
      <c r="L44" s="323">
        <f t="shared" si="30"/>
        <v>7.1023554340756592E-2</v>
      </c>
      <c r="M44" s="399">
        <f t="shared" si="31"/>
        <v>6.1489467292883709E-2</v>
      </c>
      <c r="N44" s="394">
        <f t="shared" si="22"/>
        <v>5.338954476983758E-2</v>
      </c>
      <c r="O44" s="395">
        <f t="shared" si="22"/>
        <v>-4.9263519492010431E-2</v>
      </c>
      <c r="P44" s="386">
        <f t="shared" si="22"/>
        <v>-1.3423409918756611E-2</v>
      </c>
      <c r="R44" s="401">
        <v>1167.9469999999999</v>
      </c>
      <c r="S44" s="369">
        <v>2285.0970000000007</v>
      </c>
      <c r="T44" s="374">
        <v>3453.0440000000008</v>
      </c>
      <c r="U44" s="19">
        <v>1211.03</v>
      </c>
      <c r="V44" s="119">
        <v>1904.7409999999995</v>
      </c>
      <c r="W44" s="375">
        <v>3115.7709999999997</v>
      </c>
      <c r="X44" s="345">
        <f t="shared" si="32"/>
        <v>5.1706010543103753E-2</v>
      </c>
      <c r="Y44" s="323">
        <f t="shared" si="33"/>
        <v>7.6771605132385595E-2</v>
      </c>
      <c r="Z44" s="399">
        <f t="shared" si="34"/>
        <v>6.5956823910531981E-2</v>
      </c>
      <c r="AA44" s="323">
        <f t="shared" si="35"/>
        <v>5.7704905472081146E-2</v>
      </c>
      <c r="AB44" s="323">
        <f t="shared" si="36"/>
        <v>7.1527016930587786E-2</v>
      </c>
      <c r="AC44" s="399">
        <f t="shared" si="37"/>
        <v>6.5434999578715472E-2</v>
      </c>
      <c r="AE44" s="394">
        <f t="shared" si="23"/>
        <v>3.6887803984256208E-2</v>
      </c>
      <c r="AF44" s="395">
        <f t="shared" si="23"/>
        <v>-0.16645070209273435</v>
      </c>
      <c r="AG44" s="386">
        <f t="shared" si="23"/>
        <v>-9.7674110147452795E-2</v>
      </c>
      <c r="AI44" s="27">
        <f t="shared" si="24"/>
        <v>2.8330830824760516</v>
      </c>
      <c r="AJ44" s="28">
        <f t="shared" si="24"/>
        <v>2.9733734971113317</v>
      </c>
      <c r="AK44" s="402">
        <f t="shared" si="24"/>
        <v>2.9243927494954587</v>
      </c>
      <c r="AL44" s="28">
        <f t="shared" si="24"/>
        <v>2.7887017774942842</v>
      </c>
      <c r="AM44" s="28">
        <f t="shared" si="24"/>
        <v>2.6068773437713837</v>
      </c>
      <c r="AN44" s="402">
        <f t="shared" si="24"/>
        <v>2.6746583250566776</v>
      </c>
      <c r="AO44" s="384">
        <f t="shared" si="25"/>
        <v>-1.5665373619392457E-2</v>
      </c>
      <c r="AP44" s="385">
        <f t="shared" si="25"/>
        <v>-0.12325937313156368</v>
      </c>
      <c r="AQ44" s="386">
        <f t="shared" si="25"/>
        <v>-8.5397019426295406E-2</v>
      </c>
    </row>
    <row r="45" spans="1:43" ht="19.5" customHeight="1">
      <c r="A45" s="8" t="s">
        <v>195</v>
      </c>
      <c r="B45" s="19">
        <v>9213.17</v>
      </c>
      <c r="C45" s="371">
        <v>6546.079999999999</v>
      </c>
      <c r="D45" s="375">
        <v>15759.25</v>
      </c>
      <c r="E45" s="19">
        <v>3374.6000000000004</v>
      </c>
      <c r="F45" s="369">
        <v>6087.43</v>
      </c>
      <c r="G45" s="377">
        <v>9462.0300000000007</v>
      </c>
      <c r="H45" s="345">
        <f t="shared" si="26"/>
        <v>9.6568349330108091E-2</v>
      </c>
      <c r="I45" s="323">
        <f t="shared" si="27"/>
        <v>5.9041942988331819E-2</v>
      </c>
      <c r="J45" s="399">
        <f t="shared" si="28"/>
        <v>7.6398342852716086E-2</v>
      </c>
      <c r="K45" s="323">
        <f t="shared" si="29"/>
        <v>3.8978879490624847E-2</v>
      </c>
      <c r="L45" s="323">
        <f t="shared" si="30"/>
        <v>5.9172654230497335E-2</v>
      </c>
      <c r="M45" s="399">
        <f t="shared" si="31"/>
        <v>4.9944518582711865E-2</v>
      </c>
      <c r="N45" s="394">
        <f t="shared" si="22"/>
        <v>-0.63371998997087864</v>
      </c>
      <c r="O45" s="395">
        <f t="shared" si="22"/>
        <v>-7.0064832693764637E-2</v>
      </c>
      <c r="P45" s="386">
        <f t="shared" si="22"/>
        <v>-0.39958881291939652</v>
      </c>
      <c r="R45" s="401">
        <v>2097.5210000000002</v>
      </c>
      <c r="S45" s="369">
        <v>1812.7259999999999</v>
      </c>
      <c r="T45" s="374">
        <v>3910.2470000000003</v>
      </c>
      <c r="U45" s="19">
        <v>812.351</v>
      </c>
      <c r="V45" s="119">
        <v>2149.36</v>
      </c>
      <c r="W45" s="375">
        <v>2961.7110000000002</v>
      </c>
      <c r="X45" s="345">
        <f t="shared" si="32"/>
        <v>9.2859044922741829E-2</v>
      </c>
      <c r="Y45" s="323">
        <f t="shared" si="33"/>
        <v>6.0901521767001039E-2</v>
      </c>
      <c r="Z45" s="399">
        <f t="shared" si="34"/>
        <v>7.4689888928633957E-2</v>
      </c>
      <c r="AA45" s="323">
        <f t="shared" si="35"/>
        <v>3.8708073016482325E-2</v>
      </c>
      <c r="AB45" s="323">
        <f t="shared" si="36"/>
        <v>8.0712973107592165E-2</v>
      </c>
      <c r="AC45" s="399">
        <f t="shared" si="37"/>
        <v>6.2199551262681702E-2</v>
      </c>
      <c r="AE45" s="394">
        <f t="shared" si="23"/>
        <v>-0.61270900267506256</v>
      </c>
      <c r="AF45" s="395">
        <f t="shared" si="23"/>
        <v>0.18570594783767666</v>
      </c>
      <c r="AG45" s="386">
        <f t="shared" si="23"/>
        <v>-0.2425770034476083</v>
      </c>
      <c r="AI45" s="27">
        <f t="shared" si="24"/>
        <v>2.2766550492392956</v>
      </c>
      <c r="AJ45" s="28">
        <f t="shared" si="24"/>
        <v>2.7691778896683203</v>
      </c>
      <c r="AK45" s="402">
        <f t="shared" si="24"/>
        <v>2.4812392721734855</v>
      </c>
      <c r="AL45" s="28">
        <f t="shared" si="24"/>
        <v>2.4072512297753805</v>
      </c>
      <c r="AM45" s="28">
        <f t="shared" si="24"/>
        <v>3.5308167814660703</v>
      </c>
      <c r="AN45" s="402">
        <f t="shared" si="24"/>
        <v>3.1301010459700507</v>
      </c>
      <c r="AO45" s="384">
        <f t="shared" si="25"/>
        <v>5.7363183139984834E-2</v>
      </c>
      <c r="AP45" s="385">
        <f t="shared" si="25"/>
        <v>0.27504151850965974</v>
      </c>
      <c r="AQ45" s="386">
        <f t="shared" si="25"/>
        <v>0.26150713519385144</v>
      </c>
    </row>
    <row r="46" spans="1:43" ht="19.5" customHeight="1">
      <c r="A46" s="8" t="s">
        <v>200</v>
      </c>
      <c r="B46" s="19">
        <v>3390.1600000000003</v>
      </c>
      <c r="C46" s="371">
        <v>13665.16</v>
      </c>
      <c r="D46" s="375">
        <v>17055.32</v>
      </c>
      <c r="E46" s="19">
        <v>2260.0199999999995</v>
      </c>
      <c r="F46" s="369">
        <v>11359.34</v>
      </c>
      <c r="G46" s="377">
        <v>13619.36</v>
      </c>
      <c r="H46" s="345">
        <f t="shared" si="26"/>
        <v>3.5534148959040078E-2</v>
      </c>
      <c r="I46" s="323">
        <f t="shared" si="27"/>
        <v>0.12325202222497014</v>
      </c>
      <c r="J46" s="399">
        <f t="shared" si="28"/>
        <v>8.268148451371643E-2</v>
      </c>
      <c r="K46" s="323">
        <f t="shared" si="29"/>
        <v>2.6104737517454495E-2</v>
      </c>
      <c r="L46" s="323">
        <f t="shared" si="30"/>
        <v>0.11041807431159907</v>
      </c>
      <c r="M46" s="399">
        <f t="shared" si="31"/>
        <v>7.188863051635247E-2</v>
      </c>
      <c r="N46" s="394">
        <f t="shared" si="22"/>
        <v>-0.33335889751516173</v>
      </c>
      <c r="O46" s="395">
        <f t="shared" si="22"/>
        <v>-0.16873713882603641</v>
      </c>
      <c r="P46" s="386">
        <f t="shared" si="22"/>
        <v>-0.20145972048604185</v>
      </c>
      <c r="R46" s="401">
        <v>641.952</v>
      </c>
      <c r="S46" s="369">
        <v>3028.0010000000002</v>
      </c>
      <c r="T46" s="374">
        <v>3669.9530000000004</v>
      </c>
      <c r="U46" s="19">
        <v>428.22600000000006</v>
      </c>
      <c r="V46" s="119">
        <v>2276.9360000000001</v>
      </c>
      <c r="W46" s="375">
        <v>2705.1620000000003</v>
      </c>
      <c r="X46" s="345">
        <f t="shared" si="32"/>
        <v>2.8419762951714885E-2</v>
      </c>
      <c r="Y46" s="323">
        <f t="shared" si="33"/>
        <v>0.10173069113147874</v>
      </c>
      <c r="Z46" s="399">
        <f t="shared" si="34"/>
        <v>7.0100017196690387E-2</v>
      </c>
      <c r="AA46" s="323">
        <f t="shared" si="35"/>
        <v>2.0404730560504219E-2</v>
      </c>
      <c r="AB46" s="323">
        <f t="shared" si="36"/>
        <v>8.5503719309798498E-2</v>
      </c>
      <c r="AC46" s="399">
        <f t="shared" si="37"/>
        <v>5.6811708668691362E-2</v>
      </c>
      <c r="AE46" s="394">
        <f t="shared" si="23"/>
        <v>-0.33293143412591586</v>
      </c>
      <c r="AF46" s="395">
        <f t="shared" si="23"/>
        <v>-0.24803987845446551</v>
      </c>
      <c r="AG46" s="386">
        <f t="shared" si="23"/>
        <v>-0.26288919776356812</v>
      </c>
      <c r="AI46" s="27">
        <f t="shared" si="24"/>
        <v>1.8935743445737072</v>
      </c>
      <c r="AJ46" s="28">
        <f t="shared" si="24"/>
        <v>2.2158547722822126</v>
      </c>
      <c r="AK46" s="402">
        <f t="shared" si="24"/>
        <v>2.1517936925252652</v>
      </c>
      <c r="AL46" s="28">
        <f t="shared" si="24"/>
        <v>1.894788541694322</v>
      </c>
      <c r="AM46" s="28">
        <f t="shared" si="24"/>
        <v>2.0044615268140582</v>
      </c>
      <c r="AN46" s="402">
        <f t="shared" si="24"/>
        <v>1.9862622032165977</v>
      </c>
      <c r="AO46" s="384">
        <f t="shared" si="25"/>
        <v>6.4121967225327806E-4</v>
      </c>
      <c r="AP46" s="385">
        <f t="shared" si="25"/>
        <v>-9.5400315992022616E-2</v>
      </c>
      <c r="AQ46" s="386">
        <f t="shared" si="25"/>
        <v>-7.6927211880803426E-2</v>
      </c>
    </row>
    <row r="47" spans="1:43" ht="19.5" customHeight="1">
      <c r="A47" s="8" t="s">
        <v>191</v>
      </c>
      <c r="B47" s="19">
        <v>3308.1499999999992</v>
      </c>
      <c r="C47" s="371">
        <v>8649.630000000001</v>
      </c>
      <c r="D47" s="375">
        <v>11957.78</v>
      </c>
      <c r="E47" s="19">
        <v>3812.9</v>
      </c>
      <c r="F47" s="369">
        <v>4704.6899999999996</v>
      </c>
      <c r="G47" s="377">
        <v>8517.59</v>
      </c>
      <c r="H47" s="345">
        <f t="shared" si="26"/>
        <v>3.4674556622356578E-2</v>
      </c>
      <c r="I47" s="323">
        <f t="shared" si="27"/>
        <v>7.8014775458009167E-2</v>
      </c>
      <c r="J47" s="399">
        <f t="shared" si="28"/>
        <v>5.7969419623227714E-2</v>
      </c>
      <c r="K47" s="323">
        <f t="shared" si="29"/>
        <v>4.404153665910137E-2</v>
      </c>
      <c r="L47" s="323">
        <f t="shared" si="30"/>
        <v>4.5731777553364633E-2</v>
      </c>
      <c r="M47" s="399">
        <f t="shared" si="31"/>
        <v>4.4959372569619911E-2</v>
      </c>
      <c r="N47" s="394">
        <f t="shared" si="22"/>
        <v>0.15257772471018577</v>
      </c>
      <c r="O47" s="395">
        <f t="shared" si="22"/>
        <v>-0.45608193645277323</v>
      </c>
      <c r="P47" s="386">
        <f t="shared" si="22"/>
        <v>-0.28769470587349827</v>
      </c>
      <c r="R47" s="401">
        <v>969.07999999999993</v>
      </c>
      <c r="S47" s="369">
        <v>2506.6060000000002</v>
      </c>
      <c r="T47" s="374">
        <v>3475.6860000000001</v>
      </c>
      <c r="U47" s="19">
        <v>843.35100000000011</v>
      </c>
      <c r="V47" s="119">
        <v>1430.7660000000001</v>
      </c>
      <c r="W47" s="375">
        <v>2274.1170000000002</v>
      </c>
      <c r="X47" s="345">
        <f t="shared" si="32"/>
        <v>4.2901998718358786E-2</v>
      </c>
      <c r="Y47" s="323">
        <f t="shared" si="33"/>
        <v>8.4213565574883034E-2</v>
      </c>
      <c r="Z47" s="399">
        <f t="shared" si="34"/>
        <v>6.6389310263727089E-2</v>
      </c>
      <c r="AA47" s="323">
        <f t="shared" si="35"/>
        <v>4.0185205762685576E-2</v>
      </c>
      <c r="AB47" s="323">
        <f t="shared" si="36"/>
        <v>5.3728262218175282E-2</v>
      </c>
      <c r="AC47" s="399">
        <f t="shared" si="37"/>
        <v>4.7759236778617466E-2</v>
      </c>
      <c r="AE47" s="394">
        <f t="shared" si="23"/>
        <v>-0.12974057869319336</v>
      </c>
      <c r="AF47" s="395">
        <f t="shared" si="23"/>
        <v>-0.42920187696032008</v>
      </c>
      <c r="AG47" s="386">
        <f t="shared" si="23"/>
        <v>-0.34570700575368429</v>
      </c>
      <c r="AI47" s="27">
        <f t="shared" si="24"/>
        <v>2.9293714009340572</v>
      </c>
      <c r="AJ47" s="28">
        <f t="shared" si="24"/>
        <v>2.8979343625103038</v>
      </c>
      <c r="AK47" s="402">
        <f t="shared" si="24"/>
        <v>2.9066314984888497</v>
      </c>
      <c r="AL47" s="28">
        <f t="shared" si="24"/>
        <v>2.2118361352251572</v>
      </c>
      <c r="AM47" s="28">
        <f t="shared" si="24"/>
        <v>3.0411483009507538</v>
      </c>
      <c r="AN47" s="402">
        <f t="shared" si="24"/>
        <v>2.6699066285181612</v>
      </c>
      <c r="AO47" s="384">
        <f t="shared" si="25"/>
        <v>-0.24494513241991345</v>
      </c>
      <c r="AP47" s="385">
        <f t="shared" si="25"/>
        <v>4.941931752946694E-2</v>
      </c>
      <c r="AQ47" s="386">
        <f t="shared" si="25"/>
        <v>-8.144302781200892E-2</v>
      </c>
    </row>
    <row r="48" spans="1:43" ht="19.5" customHeight="1">
      <c r="A48" s="8" t="s">
        <v>201</v>
      </c>
      <c r="B48" s="19">
        <v>1071.8799999999999</v>
      </c>
      <c r="C48" s="371">
        <v>4146.1099999999997</v>
      </c>
      <c r="D48" s="375">
        <v>5217.99</v>
      </c>
      <c r="E48" s="19">
        <v>1054.1400000000001</v>
      </c>
      <c r="F48" s="369">
        <v>3798.32</v>
      </c>
      <c r="G48" s="377">
        <v>4852.46</v>
      </c>
      <c r="H48" s="345">
        <f t="shared" si="26"/>
        <v>1.1234969318915882E-2</v>
      </c>
      <c r="I48" s="323">
        <f t="shared" si="27"/>
        <v>3.7395569599417124E-2</v>
      </c>
      <c r="J48" s="399">
        <f t="shared" si="28"/>
        <v>2.5295987373894314E-2</v>
      </c>
      <c r="K48" s="323">
        <f t="shared" si="29"/>
        <v>1.2176019684183985E-2</v>
      </c>
      <c r="L48" s="323">
        <f t="shared" si="30"/>
        <v>3.69214390993872E-2</v>
      </c>
      <c r="M48" s="399">
        <f t="shared" si="31"/>
        <v>2.5613296368946832E-2</v>
      </c>
      <c r="N48" s="394">
        <f t="shared" si="22"/>
        <v>-1.6550360114938038E-2</v>
      </c>
      <c r="O48" s="395">
        <f t="shared" si="22"/>
        <v>-8.3883447375973988E-2</v>
      </c>
      <c r="P48" s="386">
        <f t="shared" si="22"/>
        <v>-7.0051878213641602E-2</v>
      </c>
      <c r="R48" s="401">
        <v>396.13399999999996</v>
      </c>
      <c r="S48" s="369">
        <v>1550.7379999999998</v>
      </c>
      <c r="T48" s="374">
        <v>1946.8719999999998</v>
      </c>
      <c r="U48" s="19">
        <v>311.80500000000006</v>
      </c>
      <c r="V48" s="119">
        <v>1052.9359999999999</v>
      </c>
      <c r="W48" s="375">
        <v>1364.741</v>
      </c>
      <c r="X48" s="345">
        <f t="shared" si="32"/>
        <v>1.7537190283875778E-2</v>
      </c>
      <c r="Y48" s="323">
        <f t="shared" si="33"/>
        <v>5.2099602511309295E-2</v>
      </c>
      <c r="Z48" s="399">
        <f t="shared" si="34"/>
        <v>3.7187332012087071E-2</v>
      </c>
      <c r="AA48" s="323">
        <f t="shared" si="35"/>
        <v>1.4857334707416221E-2</v>
      </c>
      <c r="AB48" s="323">
        <f t="shared" si="36"/>
        <v>3.9539953777876044E-2</v>
      </c>
      <c r="AC48" s="399">
        <f t="shared" si="37"/>
        <v>2.8661229198184254E-2</v>
      </c>
      <c r="AE48" s="394">
        <f t="shared" si="23"/>
        <v>-0.21287998505556177</v>
      </c>
      <c r="AF48" s="395">
        <f t="shared" si="23"/>
        <v>-0.32100973858898146</v>
      </c>
      <c r="AG48" s="386">
        <f t="shared" si="23"/>
        <v>-0.29900835802250991</v>
      </c>
      <c r="AI48" s="27">
        <f t="shared" si="24"/>
        <v>3.6956935477851998</v>
      </c>
      <c r="AJ48" s="28">
        <f t="shared" si="24"/>
        <v>3.7402239689733268</v>
      </c>
      <c r="AK48" s="402">
        <f t="shared" si="24"/>
        <v>3.7310765256353502</v>
      </c>
      <c r="AL48" s="28">
        <f t="shared" si="24"/>
        <v>2.9579088166657188</v>
      </c>
      <c r="AM48" s="28">
        <f t="shared" si="24"/>
        <v>2.7721097748478272</v>
      </c>
      <c r="AN48" s="402">
        <f t="shared" si="24"/>
        <v>2.8124724366609928</v>
      </c>
      <c r="AO48" s="384">
        <f t="shared" si="25"/>
        <v>-0.19963363346553167</v>
      </c>
      <c r="AP48" s="385">
        <f t="shared" si="25"/>
        <v>-0.25883856211724193</v>
      </c>
      <c r="AQ48" s="386">
        <f t="shared" si="25"/>
        <v>-0.24620349721128595</v>
      </c>
    </row>
    <row r="49" spans="1:43" ht="19.5" customHeight="1">
      <c r="A49" s="8" t="s">
        <v>205</v>
      </c>
      <c r="B49" s="19">
        <v>1750.88</v>
      </c>
      <c r="C49" s="371">
        <v>2484.0400000000004</v>
      </c>
      <c r="D49" s="375">
        <v>4234.92</v>
      </c>
      <c r="E49" s="19">
        <v>989.81000000000006</v>
      </c>
      <c r="F49" s="369">
        <v>3066.5</v>
      </c>
      <c r="G49" s="377">
        <v>4056.31</v>
      </c>
      <c r="H49" s="345">
        <f t="shared" si="26"/>
        <v>1.8351945256095313E-2</v>
      </c>
      <c r="I49" s="323">
        <f t="shared" si="27"/>
        <v>2.2404637288382639E-2</v>
      </c>
      <c r="J49" s="399">
        <f t="shared" si="28"/>
        <v>2.0530220036729184E-2</v>
      </c>
      <c r="K49" s="323">
        <f t="shared" si="29"/>
        <v>1.143296530214407E-2</v>
      </c>
      <c r="L49" s="323">
        <f t="shared" si="30"/>
        <v>2.9807807925153976E-2</v>
      </c>
      <c r="M49" s="399">
        <f t="shared" si="31"/>
        <v>2.1410886477028709E-2</v>
      </c>
      <c r="N49" s="394">
        <f t="shared" si="22"/>
        <v>-0.43467856163757651</v>
      </c>
      <c r="O49" s="395">
        <f t="shared" si="22"/>
        <v>0.23448092623307173</v>
      </c>
      <c r="P49" s="386">
        <f t="shared" si="22"/>
        <v>-4.2175531060799291E-2</v>
      </c>
      <c r="R49" s="401">
        <v>487.93600000000004</v>
      </c>
      <c r="S49" s="369">
        <v>806.75100000000009</v>
      </c>
      <c r="T49" s="374">
        <v>1294.6870000000001</v>
      </c>
      <c r="U49" s="19">
        <v>371.94600000000003</v>
      </c>
      <c r="V49" s="119">
        <v>985.20399999999995</v>
      </c>
      <c r="W49" s="375">
        <v>1357.15</v>
      </c>
      <c r="X49" s="345">
        <f t="shared" si="32"/>
        <v>2.1601343177695458E-2</v>
      </c>
      <c r="Y49" s="323">
        <f t="shared" si="33"/>
        <v>2.7104131339788728E-2</v>
      </c>
      <c r="Z49" s="399">
        <f t="shared" si="34"/>
        <v>2.4729902798300545E-2</v>
      </c>
      <c r="AA49" s="323">
        <f t="shared" si="35"/>
        <v>1.7723019884493939E-2</v>
      </c>
      <c r="AB49" s="323">
        <f t="shared" si="36"/>
        <v>3.6996475210058916E-2</v>
      </c>
      <c r="AC49" s="399">
        <f t="shared" si="37"/>
        <v>2.8501808919286341E-2</v>
      </c>
      <c r="AE49" s="394">
        <f t="shared" si="23"/>
        <v>-0.23771560204616998</v>
      </c>
      <c r="AF49" s="395">
        <f t="shared" si="23"/>
        <v>0.22119960185980536</v>
      </c>
      <c r="AG49" s="386">
        <f t="shared" si="23"/>
        <v>4.8245637748737698E-2</v>
      </c>
      <c r="AI49" s="27">
        <f t="shared" si="24"/>
        <v>2.7868043498126656</v>
      </c>
      <c r="AJ49" s="28">
        <f t="shared" si="24"/>
        <v>3.2477375565610855</v>
      </c>
      <c r="AK49" s="402">
        <f t="shared" si="24"/>
        <v>3.0571699111199271</v>
      </c>
      <c r="AL49" s="28">
        <f t="shared" si="24"/>
        <v>3.7577514876592479</v>
      </c>
      <c r="AM49" s="28">
        <f t="shared" si="24"/>
        <v>3.2127963476275885</v>
      </c>
      <c r="AN49" s="402">
        <f t="shared" si="24"/>
        <v>3.345774854485974</v>
      </c>
      <c r="AO49" s="384">
        <f t="shared" si="25"/>
        <v>0.34840879228276334</v>
      </c>
      <c r="AP49" s="385">
        <f t="shared" si="25"/>
        <v>-1.0758630685200768E-2</v>
      </c>
      <c r="AQ49" s="386">
        <f t="shared" si="25"/>
        <v>9.4402650737957464E-2</v>
      </c>
    </row>
    <row r="50" spans="1:43" ht="19.5" customHeight="1">
      <c r="A50" s="8" t="s">
        <v>196</v>
      </c>
      <c r="B50" s="19">
        <v>1209.5599999999995</v>
      </c>
      <c r="C50" s="371">
        <v>2568.3900000000003</v>
      </c>
      <c r="D50" s="375">
        <v>3777.95</v>
      </c>
      <c r="E50" s="19">
        <v>874.5999999999998</v>
      </c>
      <c r="F50" s="369">
        <v>1743.4699999999996</v>
      </c>
      <c r="G50" s="377">
        <v>2618.0699999999993</v>
      </c>
      <c r="H50" s="345">
        <f t="shared" si="26"/>
        <v>1.2678069830006989E-2</v>
      </c>
      <c r="I50" s="323">
        <f t="shared" si="27"/>
        <v>2.3165426629647299E-2</v>
      </c>
      <c r="J50" s="399">
        <f t="shared" si="28"/>
        <v>1.8314902002342669E-2</v>
      </c>
      <c r="K50" s="323">
        <f t="shared" si="29"/>
        <v>1.0102213003763552E-2</v>
      </c>
      <c r="L50" s="323">
        <f t="shared" si="30"/>
        <v>1.6947340252166376E-2</v>
      </c>
      <c r="M50" s="399">
        <f t="shared" si="31"/>
        <v>1.3819259267391923E-2</v>
      </c>
      <c r="N50" s="394">
        <f t="shared" si="22"/>
        <v>-0.27692714706174132</v>
      </c>
      <c r="O50" s="395">
        <f t="shared" si="22"/>
        <v>-0.3211817519924936</v>
      </c>
      <c r="P50" s="386">
        <f t="shared" si="22"/>
        <v>-0.30701306263979161</v>
      </c>
      <c r="R50" s="401">
        <v>295.85400000000004</v>
      </c>
      <c r="S50" s="369">
        <v>767.93999999999971</v>
      </c>
      <c r="T50" s="374">
        <v>1063.7939999999999</v>
      </c>
      <c r="U50" s="19">
        <v>364.55999999999995</v>
      </c>
      <c r="V50" s="119">
        <v>425.93000000000006</v>
      </c>
      <c r="W50" s="375">
        <v>790.49</v>
      </c>
      <c r="X50" s="345">
        <f t="shared" si="32"/>
        <v>1.309770909400805E-2</v>
      </c>
      <c r="Y50" s="323">
        <f t="shared" si="33"/>
        <v>2.5800211739529726E-2</v>
      </c>
      <c r="Z50" s="399">
        <f t="shared" si="34"/>
        <v>2.0319600194807955E-2</v>
      </c>
      <c r="AA50" s="323">
        <f t="shared" si="35"/>
        <v>1.7371081095350155E-2</v>
      </c>
      <c r="AB50" s="323">
        <f t="shared" si="36"/>
        <v>1.5994564258996508E-2</v>
      </c>
      <c r="AC50" s="399">
        <f t="shared" si="37"/>
        <v>1.6601256259519331E-2</v>
      </c>
      <c r="AE50" s="394">
        <f t="shared" si="23"/>
        <v>0.23222941045245254</v>
      </c>
      <c r="AF50" s="395">
        <f t="shared" si="23"/>
        <v>-0.44536031460791181</v>
      </c>
      <c r="AG50" s="386">
        <f t="shared" si="23"/>
        <v>-0.25691440260050336</v>
      </c>
      <c r="AI50" s="27">
        <f t="shared" si="24"/>
        <v>2.4459638215549471</v>
      </c>
      <c r="AJ50" s="28">
        <f t="shared" si="24"/>
        <v>2.9899664770537173</v>
      </c>
      <c r="AK50" s="402">
        <f t="shared" si="24"/>
        <v>2.8157969269048029</v>
      </c>
      <c r="AL50" s="28">
        <f t="shared" si="24"/>
        <v>4.168305511090785</v>
      </c>
      <c r="AM50" s="28">
        <f t="shared" si="24"/>
        <v>2.4430016002569599</v>
      </c>
      <c r="AN50" s="402">
        <f t="shared" si="24"/>
        <v>3.0193615907901634</v>
      </c>
      <c r="AO50" s="384">
        <f t="shared" si="25"/>
        <v>0.70415664956193491</v>
      </c>
      <c r="AP50" s="385">
        <f t="shared" si="25"/>
        <v>-0.18293344791468399</v>
      </c>
      <c r="AQ50" s="386">
        <f t="shared" si="25"/>
        <v>7.2293801424495513E-2</v>
      </c>
    </row>
    <row r="51" spans="1:43" ht="19.5" customHeight="1">
      <c r="A51" s="8" t="s">
        <v>208</v>
      </c>
      <c r="B51" s="19">
        <v>2480.0099999999993</v>
      </c>
      <c r="C51" s="371">
        <v>2007.0500000000002</v>
      </c>
      <c r="D51" s="375">
        <v>4487.0599999999995</v>
      </c>
      <c r="E51" s="19">
        <v>2781.8100000000004</v>
      </c>
      <c r="F51" s="369">
        <v>672.82000000000016</v>
      </c>
      <c r="G51" s="377">
        <v>3454.6300000000006</v>
      </c>
      <c r="H51" s="345">
        <f t="shared" si="26"/>
        <v>2.5994361552230262E-2</v>
      </c>
      <c r="I51" s="323">
        <f t="shared" si="27"/>
        <v>1.8102456993304605E-2</v>
      </c>
      <c r="J51" s="399">
        <f t="shared" si="28"/>
        <v>2.1752554739642316E-2</v>
      </c>
      <c r="K51" s="323">
        <f t="shared" si="29"/>
        <v>3.2131759839926249E-2</v>
      </c>
      <c r="L51" s="323">
        <f t="shared" si="30"/>
        <v>6.5401237007018109E-3</v>
      </c>
      <c r="M51" s="399">
        <f t="shared" si="31"/>
        <v>1.8234969898784287E-2</v>
      </c>
      <c r="N51" s="394">
        <f t="shared" si="22"/>
        <v>0.12169305768928398</v>
      </c>
      <c r="O51" s="395">
        <f t="shared" si="22"/>
        <v>-0.66477167982860408</v>
      </c>
      <c r="P51" s="386">
        <f t="shared" si="22"/>
        <v>-0.23009052698203256</v>
      </c>
      <c r="R51" s="401">
        <v>569.71100000000001</v>
      </c>
      <c r="S51" s="369">
        <v>509.09100000000001</v>
      </c>
      <c r="T51" s="374">
        <v>1078.8020000000001</v>
      </c>
      <c r="U51" s="19">
        <v>620.21900000000005</v>
      </c>
      <c r="V51" s="119">
        <v>157.49800000000002</v>
      </c>
      <c r="W51" s="375">
        <v>777.7170000000001</v>
      </c>
      <c r="X51" s="345">
        <f t="shared" si="32"/>
        <v>2.522159222338187E-2</v>
      </c>
      <c r="Y51" s="323">
        <f t="shared" si="33"/>
        <v>1.7103752369571755E-2</v>
      </c>
      <c r="Z51" s="399">
        <f t="shared" si="34"/>
        <v>2.0606269004486973E-2</v>
      </c>
      <c r="AA51" s="323">
        <f t="shared" si="35"/>
        <v>2.9553090152175172E-2</v>
      </c>
      <c r="AB51" s="323">
        <f t="shared" si="36"/>
        <v>5.9143800194009161E-3</v>
      </c>
      <c r="AC51" s="399">
        <f t="shared" si="37"/>
        <v>1.6333007646377053E-2</v>
      </c>
      <c r="AE51" s="394">
        <f t="shared" si="23"/>
        <v>8.8655476197580949E-2</v>
      </c>
      <c r="AF51" s="395">
        <f t="shared" si="23"/>
        <v>-0.69062898381625282</v>
      </c>
      <c r="AG51" s="386">
        <f t="shared" si="23"/>
        <v>-0.27909199278458885</v>
      </c>
      <c r="AI51" s="27">
        <f t="shared" si="24"/>
        <v>2.2972125112398749</v>
      </c>
      <c r="AJ51" s="28">
        <f t="shared" si="24"/>
        <v>2.536513788894148</v>
      </c>
      <c r="AK51" s="402">
        <f t="shared" si="24"/>
        <v>2.4042513360641498</v>
      </c>
      <c r="AL51" s="28">
        <f t="shared" si="24"/>
        <v>2.2295519823424312</v>
      </c>
      <c r="AM51" s="28">
        <f t="shared" si="24"/>
        <v>2.3408638268779165</v>
      </c>
      <c r="AN51" s="402">
        <f t="shared" si="24"/>
        <v>2.2512309567160593</v>
      </c>
      <c r="AO51" s="384">
        <f t="shared" si="25"/>
        <v>-2.9453317255757606E-2</v>
      </c>
      <c r="AP51" s="385">
        <f t="shared" si="25"/>
        <v>-7.713341156388101E-2</v>
      </c>
      <c r="AQ51" s="386">
        <f t="shared" si="25"/>
        <v>-6.3645749948335509E-2</v>
      </c>
    </row>
    <row r="52" spans="1:43" ht="19.5" customHeight="1">
      <c r="A52" s="8" t="s">
        <v>212</v>
      </c>
      <c r="B52" s="19">
        <v>759.43000000000006</v>
      </c>
      <c r="C52" s="371">
        <v>647.23000000000013</v>
      </c>
      <c r="D52" s="375">
        <v>1406.6600000000003</v>
      </c>
      <c r="E52" s="19">
        <v>699.47</v>
      </c>
      <c r="F52" s="369">
        <v>354.18</v>
      </c>
      <c r="G52" s="377">
        <v>1053.6500000000001</v>
      </c>
      <c r="H52" s="345">
        <f t="shared" si="26"/>
        <v>7.9600074167484151E-3</v>
      </c>
      <c r="I52" s="323">
        <f t="shared" si="27"/>
        <v>5.8376489074893701E-3</v>
      </c>
      <c r="J52" s="399">
        <f t="shared" si="28"/>
        <v>6.8192644292844919E-3</v>
      </c>
      <c r="K52" s="323">
        <f t="shared" si="29"/>
        <v>8.0793447630259467E-3</v>
      </c>
      <c r="L52" s="323">
        <f t="shared" si="30"/>
        <v>3.4427945250060446E-3</v>
      </c>
      <c r="M52" s="399">
        <f t="shared" si="31"/>
        <v>5.5616016863901671E-3</v>
      </c>
      <c r="N52" s="394">
        <f t="shared" si="22"/>
        <v>-7.8953952306335062E-2</v>
      </c>
      <c r="O52" s="395">
        <f t="shared" si="22"/>
        <v>-0.45277567479875791</v>
      </c>
      <c r="P52" s="386">
        <f t="shared" si="22"/>
        <v>-0.25095616566903173</v>
      </c>
      <c r="R52" s="401">
        <v>195.77799999999999</v>
      </c>
      <c r="S52" s="369">
        <v>146.53199999999998</v>
      </c>
      <c r="T52" s="374">
        <v>342.30999999999995</v>
      </c>
      <c r="U52" s="19">
        <v>181.06199999999995</v>
      </c>
      <c r="V52" s="119">
        <v>86.768999999999991</v>
      </c>
      <c r="W52" s="375">
        <v>267.83099999999996</v>
      </c>
      <c r="X52" s="345">
        <f t="shared" si="32"/>
        <v>8.6672591582561253E-3</v>
      </c>
      <c r="Y52" s="323">
        <f t="shared" si="33"/>
        <v>4.9229843823954617E-3</v>
      </c>
      <c r="Z52" s="399">
        <f t="shared" si="34"/>
        <v>6.5384861567979423E-3</v>
      </c>
      <c r="AA52" s="323">
        <f t="shared" si="35"/>
        <v>8.6275035255823172E-3</v>
      </c>
      <c r="AB52" s="323">
        <f t="shared" si="36"/>
        <v>3.258357819803413E-3</v>
      </c>
      <c r="AC52" s="399">
        <f t="shared" si="37"/>
        <v>5.624778384601097E-3</v>
      </c>
      <c r="AE52" s="394">
        <f t="shared" si="23"/>
        <v>-7.5166770525799814E-2</v>
      </c>
      <c r="AF52" s="395">
        <f t="shared" si="23"/>
        <v>-0.40784947997706983</v>
      </c>
      <c r="AG52" s="386">
        <f t="shared" si="23"/>
        <v>-0.2175776343080833</v>
      </c>
      <c r="AI52" s="27">
        <f t="shared" si="24"/>
        <v>2.5779597856286953</v>
      </c>
      <c r="AJ52" s="28">
        <f t="shared" si="24"/>
        <v>2.2639865272005308</v>
      </c>
      <c r="AK52" s="402">
        <f t="shared" si="24"/>
        <v>2.4334949454736741</v>
      </c>
      <c r="AL52" s="28">
        <f t="shared" si="24"/>
        <v>2.5885599096458738</v>
      </c>
      <c r="AM52" s="28">
        <f t="shared" si="24"/>
        <v>2.4498560054209721</v>
      </c>
      <c r="AN52" s="402">
        <f t="shared" si="24"/>
        <v>2.5419351777155597</v>
      </c>
      <c r="AO52" s="384">
        <f>(AL52-AI52)/AI52</f>
        <v>4.1118267539589966E-3</v>
      </c>
      <c r="AP52" s="385">
        <f>(AM52-AJ52)/AJ52</f>
        <v>8.2098314626577309E-2</v>
      </c>
      <c r="AQ52" s="386">
        <f>(AN52-AK52)/AK52</f>
        <v>4.4561519407955032E-2</v>
      </c>
    </row>
    <row r="53" spans="1:43" ht="19.5" customHeight="1">
      <c r="A53" s="8" t="s">
        <v>211</v>
      </c>
      <c r="B53" s="19">
        <v>599.38999999999987</v>
      </c>
      <c r="C53" s="371">
        <v>306.30999999999995</v>
      </c>
      <c r="D53" s="375">
        <v>905.69999999999982</v>
      </c>
      <c r="E53" s="19">
        <v>698.93999999999994</v>
      </c>
      <c r="F53" s="369">
        <v>261.76</v>
      </c>
      <c r="G53" s="377">
        <v>960.69999999999993</v>
      </c>
      <c r="H53" s="345">
        <f t="shared" si="26"/>
        <v>6.2825393328217616E-3</v>
      </c>
      <c r="I53" s="323">
        <f t="shared" si="27"/>
        <v>2.7627431312718326E-3</v>
      </c>
      <c r="J53" s="399">
        <f t="shared" si="28"/>
        <v>4.3906898565417097E-3</v>
      </c>
      <c r="K53" s="323">
        <f t="shared" si="29"/>
        <v>8.0732229097307314E-3</v>
      </c>
      <c r="L53" s="323">
        <f t="shared" si="30"/>
        <v>2.5444290893488681E-3</v>
      </c>
      <c r="M53" s="399">
        <f t="shared" si="31"/>
        <v>5.0709730366962774E-3</v>
      </c>
      <c r="N53" s="394">
        <f t="shared" si="22"/>
        <v>0.1660855202789504</v>
      </c>
      <c r="O53" s="395">
        <f t="shared" si="22"/>
        <v>-0.14544089321275819</v>
      </c>
      <c r="P53" s="386">
        <f t="shared" si="22"/>
        <v>6.0726509881859472E-2</v>
      </c>
      <c r="R53" s="401">
        <v>146.459</v>
      </c>
      <c r="S53" s="369">
        <v>99.557999999999993</v>
      </c>
      <c r="T53" s="374">
        <v>246.017</v>
      </c>
      <c r="U53" s="19">
        <v>168.53800000000001</v>
      </c>
      <c r="V53" s="119">
        <v>81.765000000000015</v>
      </c>
      <c r="W53" s="375">
        <v>250.30300000000003</v>
      </c>
      <c r="X53" s="345">
        <f t="shared" si="32"/>
        <v>6.4838649340530291E-3</v>
      </c>
      <c r="Y53" s="323">
        <f t="shared" si="33"/>
        <v>3.3448153245879903E-3</v>
      </c>
      <c r="Z53" s="399">
        <f t="shared" si="34"/>
        <v>4.6991871369137907E-3</v>
      </c>
      <c r="AA53" s="323">
        <f t="shared" si="35"/>
        <v>8.0307418961162082E-3</v>
      </c>
      <c r="AB53" s="323">
        <f t="shared" si="36"/>
        <v>3.0704471313052605E-3</v>
      </c>
      <c r="AC53" s="399">
        <f t="shared" si="37"/>
        <v>5.2566689591600994E-3</v>
      </c>
      <c r="AE53" s="394">
        <f t="shared" si="23"/>
        <v>0.15075208761496398</v>
      </c>
      <c r="AF53" s="395">
        <f t="shared" si="23"/>
        <v>-0.1787199421442775</v>
      </c>
      <c r="AG53" s="386">
        <f t="shared" si="23"/>
        <v>1.7421560298678668E-2</v>
      </c>
      <c r="AI53" s="27">
        <f t="shared" si="24"/>
        <v>2.4434675253174065</v>
      </c>
      <c r="AJ53" s="28">
        <f t="shared" si="24"/>
        <v>3.2502366883222882</v>
      </c>
      <c r="AK53" s="402">
        <f t="shared" si="24"/>
        <v>2.7163188693827984</v>
      </c>
      <c r="AL53" s="28">
        <f t="shared" si="24"/>
        <v>2.4113371677111055</v>
      </c>
      <c r="AM53" s="28">
        <f t="shared" si="24"/>
        <v>3.1236628973105143</v>
      </c>
      <c r="AN53" s="402">
        <f t="shared" si="24"/>
        <v>2.6054231289684608</v>
      </c>
      <c r="AO53" s="384">
        <f t="shared" ref="AO53:AQ63" si="38">(AL53-AI53)/AI53</f>
        <v>-1.3149492380557532E-2</v>
      </c>
      <c r="AP53" s="385">
        <f t="shared" si="38"/>
        <v>-3.8942945745009401E-2</v>
      </c>
      <c r="AQ53" s="386">
        <f t="shared" si="38"/>
        <v>-4.0825744600277838E-2</v>
      </c>
    </row>
    <row r="54" spans="1:43" ht="19.5" customHeight="1">
      <c r="A54" s="8" t="s">
        <v>207</v>
      </c>
      <c r="B54" s="19">
        <v>167.82</v>
      </c>
      <c r="C54" s="371">
        <v>267.56</v>
      </c>
      <c r="D54" s="375">
        <v>435.38</v>
      </c>
      <c r="E54" s="19">
        <v>244.96</v>
      </c>
      <c r="F54" s="369">
        <v>422.1</v>
      </c>
      <c r="G54" s="377">
        <v>667.06000000000006</v>
      </c>
      <c r="H54" s="345">
        <f t="shared" si="26"/>
        <v>1.7590145828828448E-3</v>
      </c>
      <c r="I54" s="323">
        <f t="shared" si="27"/>
        <v>2.413240025474492E-3</v>
      </c>
      <c r="J54" s="399">
        <f t="shared" si="28"/>
        <v>2.1106531409309155E-3</v>
      </c>
      <c r="K54" s="323">
        <f t="shared" si="29"/>
        <v>2.8294512890486168E-3</v>
      </c>
      <c r="L54" s="323">
        <f t="shared" si="30"/>
        <v>4.1030085521628875E-3</v>
      </c>
      <c r="M54" s="399">
        <f t="shared" si="31"/>
        <v>3.5210193336719263E-3</v>
      </c>
      <c r="N54" s="394">
        <f t="shared" si="22"/>
        <v>0.45965915862233359</v>
      </c>
      <c r="O54" s="395">
        <f t="shared" si="22"/>
        <v>0.57759007325459721</v>
      </c>
      <c r="P54" s="386">
        <f t="shared" si="22"/>
        <v>0.53213284946483552</v>
      </c>
      <c r="R54" s="401">
        <v>52.335999999999999</v>
      </c>
      <c r="S54" s="369">
        <v>115.929</v>
      </c>
      <c r="T54" s="374">
        <v>168.26499999999999</v>
      </c>
      <c r="U54" s="19">
        <v>70.858000000000004</v>
      </c>
      <c r="V54" s="119">
        <v>165.05799999999999</v>
      </c>
      <c r="W54" s="375">
        <v>235.916</v>
      </c>
      <c r="X54" s="345">
        <f t="shared" si="32"/>
        <v>2.3169593892393048E-3</v>
      </c>
      <c r="Y54" s="323">
        <f t="shared" si="33"/>
        <v>3.8948260889547916E-3</v>
      </c>
      <c r="Z54" s="399">
        <f t="shared" si="34"/>
        <v>3.2140409955116879E-3</v>
      </c>
      <c r="AA54" s="323">
        <f t="shared" si="35"/>
        <v>3.3763442622732104E-3</v>
      </c>
      <c r="AB54" s="323">
        <f t="shared" si="36"/>
        <v>6.1982738653333768E-3</v>
      </c>
      <c r="AC54" s="399">
        <f t="shared" si="37"/>
        <v>4.9545243731366146E-3</v>
      </c>
      <c r="AE54" s="394">
        <f t="shared" si="23"/>
        <v>0.35390553347600134</v>
      </c>
      <c r="AF54" s="395">
        <f t="shared" si="23"/>
        <v>0.42378524786722899</v>
      </c>
      <c r="AG54" s="386">
        <f t="shared" si="23"/>
        <v>0.40205033726562278</v>
      </c>
      <c r="AI54" s="27">
        <f t="shared" si="24"/>
        <v>3.1185794303420336</v>
      </c>
      <c r="AJ54" s="28">
        <f t="shared" si="24"/>
        <v>4.3328225444760058</v>
      </c>
      <c r="AK54" s="402">
        <f t="shared" si="24"/>
        <v>3.8647847857044422</v>
      </c>
      <c r="AL54" s="28">
        <f t="shared" si="24"/>
        <v>2.8926355323318091</v>
      </c>
      <c r="AM54" s="28">
        <f t="shared" si="24"/>
        <v>3.9104003790570951</v>
      </c>
      <c r="AN54" s="402">
        <f t="shared" si="24"/>
        <v>3.5366533745090396</v>
      </c>
      <c r="AO54" s="384">
        <f t="shared" si="38"/>
        <v>-7.245090370696243E-2</v>
      </c>
      <c r="AP54" s="385">
        <f t="shared" si="38"/>
        <v>-9.749353016025647E-2</v>
      </c>
      <c r="AQ54" s="386">
        <f t="shared" si="38"/>
        <v>-8.4902893534754331E-2</v>
      </c>
    </row>
    <row r="55" spans="1:43" ht="19.5" customHeight="1">
      <c r="A55" s="8" t="s">
        <v>210</v>
      </c>
      <c r="B55" s="19">
        <v>157.97999999999999</v>
      </c>
      <c r="C55" s="371">
        <v>311.71000000000004</v>
      </c>
      <c r="D55" s="375">
        <v>469.69000000000005</v>
      </c>
      <c r="E55" s="19">
        <v>512.84</v>
      </c>
      <c r="F55" s="369">
        <v>191.12000000000003</v>
      </c>
      <c r="G55" s="377">
        <v>703.96</v>
      </c>
      <c r="H55" s="345">
        <f t="shared" si="26"/>
        <v>1.6558760803469896E-3</v>
      </c>
      <c r="I55" s="323">
        <f t="shared" si="27"/>
        <v>2.8114480802087531E-3</v>
      </c>
      <c r="J55" s="399">
        <f t="shared" si="28"/>
        <v>2.2769825755979646E-3</v>
      </c>
      <c r="K55" s="323">
        <f t="shared" si="29"/>
        <v>5.9236438564487784E-3</v>
      </c>
      <c r="L55" s="323">
        <f t="shared" si="30"/>
        <v>1.8577753956156623E-3</v>
      </c>
      <c r="M55" s="399">
        <f t="shared" si="31"/>
        <v>3.7157928374234538E-3</v>
      </c>
      <c r="N55" s="394">
        <f t="shared" si="22"/>
        <v>2.2462337004684141</v>
      </c>
      <c r="O55" s="395">
        <f t="shared" si="22"/>
        <v>-0.38686599724102527</v>
      </c>
      <c r="P55" s="386">
        <f t="shared" si="22"/>
        <v>0.49877578828589059</v>
      </c>
      <c r="R55" s="401">
        <v>48.771000000000001</v>
      </c>
      <c r="S55" s="369">
        <v>97.986999999999981</v>
      </c>
      <c r="T55" s="374">
        <v>146.75799999999998</v>
      </c>
      <c r="U55" s="19">
        <v>125.05800000000002</v>
      </c>
      <c r="V55" s="119">
        <v>63.968000000000004</v>
      </c>
      <c r="W55" s="375">
        <v>189.02600000000001</v>
      </c>
      <c r="X55" s="345">
        <f t="shared" si="32"/>
        <v>2.1591337964802456E-3</v>
      </c>
      <c r="Y55" s="323">
        <f t="shared" si="33"/>
        <v>3.2920349867454485E-3</v>
      </c>
      <c r="Z55" s="399">
        <f t="shared" si="34"/>
        <v>2.8032343530698853E-3</v>
      </c>
      <c r="AA55" s="323">
        <f t="shared" si="35"/>
        <v>5.9589440959575942E-3</v>
      </c>
      <c r="AB55" s="323">
        <f t="shared" si="36"/>
        <v>2.4021324783872668E-3</v>
      </c>
      <c r="AC55" s="399">
        <f t="shared" si="37"/>
        <v>3.9697770569038201E-3</v>
      </c>
      <c r="AE55" s="394">
        <f t="shared" si="23"/>
        <v>1.5641877345143633</v>
      </c>
      <c r="AF55" s="395">
        <f t="shared" si="23"/>
        <v>-0.3471787073795502</v>
      </c>
      <c r="AG55" s="386">
        <f t="shared" si="23"/>
        <v>0.2880115564398536</v>
      </c>
      <c r="AI55" s="27">
        <f t="shared" si="24"/>
        <v>3.0871629320167111</v>
      </c>
      <c r="AJ55" s="28">
        <f t="shared" si="24"/>
        <v>3.1435308459786331</v>
      </c>
      <c r="AK55" s="402">
        <f t="shared" si="24"/>
        <v>3.1245715259000613</v>
      </c>
      <c r="AL55" s="28">
        <f t="shared" si="24"/>
        <v>2.4385383355432495</v>
      </c>
      <c r="AM55" s="28">
        <f t="shared" si="24"/>
        <v>3.3470071159480952</v>
      </c>
      <c r="AN55" s="402">
        <f t="shared" si="24"/>
        <v>2.6851809761918286</v>
      </c>
      <c r="AO55" s="384">
        <f t="shared" si="38"/>
        <v>-0.21010377837419258</v>
      </c>
      <c r="AP55" s="385">
        <f t="shared" si="38"/>
        <v>6.4728574313103832E-2</v>
      </c>
      <c r="AQ55" s="386">
        <f t="shared" si="38"/>
        <v>-0.14062425713927679</v>
      </c>
    </row>
    <row r="56" spans="1:43" ht="19.5" customHeight="1">
      <c r="A56" s="8" t="s">
        <v>213</v>
      </c>
      <c r="B56" s="19">
        <v>1300.3399999999999</v>
      </c>
      <c r="C56" s="371">
        <v>515.77999999999986</v>
      </c>
      <c r="D56" s="375">
        <v>1816.12</v>
      </c>
      <c r="E56" s="19">
        <v>468.21</v>
      </c>
      <c r="F56" s="369">
        <v>99.670000000000016</v>
      </c>
      <c r="G56" s="377">
        <v>567.88</v>
      </c>
      <c r="H56" s="345">
        <f t="shared" si="26"/>
        <v>1.3629585405231071E-2</v>
      </c>
      <c r="I56" s="323">
        <f t="shared" si="27"/>
        <v>4.6520441782749037E-3</v>
      </c>
      <c r="J56" s="399">
        <f t="shared" si="28"/>
        <v>8.8042615239732041E-3</v>
      </c>
      <c r="K56" s="323">
        <f t="shared" si="29"/>
        <v>5.4081376063253297E-3</v>
      </c>
      <c r="L56" s="323">
        <f t="shared" si="30"/>
        <v>9.6883881164196877E-4</v>
      </c>
      <c r="M56" s="399">
        <f t="shared" si="31"/>
        <v>2.9975061601739171E-3</v>
      </c>
      <c r="N56" s="394">
        <f t="shared" si="22"/>
        <v>-0.63993263300367587</v>
      </c>
      <c r="O56" s="395">
        <f t="shared" si="22"/>
        <v>-0.80675869556787771</v>
      </c>
      <c r="P56" s="386">
        <f t="shared" si="22"/>
        <v>-0.68731141114023298</v>
      </c>
      <c r="R56" s="401">
        <v>237.16200000000001</v>
      </c>
      <c r="S56" s="369">
        <v>63.387</v>
      </c>
      <c r="T56" s="374">
        <v>300.54899999999998</v>
      </c>
      <c r="U56" s="19">
        <v>111.01700000000001</v>
      </c>
      <c r="V56" s="119">
        <v>36.336000000000006</v>
      </c>
      <c r="W56" s="375">
        <v>147.35300000000001</v>
      </c>
      <c r="X56" s="345">
        <f t="shared" si="32"/>
        <v>1.0499364159866478E-2</v>
      </c>
      <c r="Y56" s="323">
        <f t="shared" si="33"/>
        <v>2.1295908814927878E-3</v>
      </c>
      <c r="Z56" s="399">
        <f t="shared" si="34"/>
        <v>5.7408065085433231E-3</v>
      </c>
      <c r="AA56" s="323">
        <f t="shared" si="35"/>
        <v>5.2898982608143756E-3</v>
      </c>
      <c r="AB56" s="323">
        <f t="shared" si="36"/>
        <v>1.3644929610849134E-3</v>
      </c>
      <c r="AC56" s="399">
        <f t="shared" si="37"/>
        <v>3.0945931176978229E-3</v>
      </c>
      <c r="AE56" s="394">
        <f t="shared" si="23"/>
        <v>-0.53189381098152311</v>
      </c>
      <c r="AF56" s="395">
        <f t="shared" si="23"/>
        <v>-0.42675943016706885</v>
      </c>
      <c r="AG56" s="386">
        <f t="shared" si="23"/>
        <v>-0.50972054473646555</v>
      </c>
      <c r="AI56" s="27">
        <f t="shared" si="24"/>
        <v>1.8238460710275775</v>
      </c>
      <c r="AJ56" s="28">
        <f t="shared" si="24"/>
        <v>1.2289542052813218</v>
      </c>
      <c r="AK56" s="402">
        <f t="shared" si="24"/>
        <v>1.6548961522366361</v>
      </c>
      <c r="AL56" s="28">
        <f t="shared" si="24"/>
        <v>2.3710941671472203</v>
      </c>
      <c r="AM56" s="28">
        <f t="shared" si="24"/>
        <v>3.6456305809170262</v>
      </c>
      <c r="AN56" s="402">
        <f t="shared" si="24"/>
        <v>2.5947911530605063</v>
      </c>
      <c r="AO56" s="384">
        <f t="shared" si="38"/>
        <v>0.30005169011402183</v>
      </c>
      <c r="AP56" s="385">
        <f t="shared" si="38"/>
        <v>1.9664494944158635</v>
      </c>
      <c r="AQ56" s="386">
        <f t="shared" si="38"/>
        <v>0.56794802474679584</v>
      </c>
    </row>
    <row r="57" spans="1:43" ht="19.5" customHeight="1">
      <c r="A57" s="8" t="s">
        <v>216</v>
      </c>
      <c r="B57" s="19">
        <v>188.97000000000003</v>
      </c>
      <c r="C57" s="371">
        <v>238.98999999999998</v>
      </c>
      <c r="D57" s="375">
        <v>427.96000000000004</v>
      </c>
      <c r="E57" s="19">
        <v>162.34</v>
      </c>
      <c r="F57" s="369">
        <v>179.15</v>
      </c>
      <c r="G57" s="377">
        <v>341.49</v>
      </c>
      <c r="H57" s="345">
        <f t="shared" si="26"/>
        <v>1.9806994740041188E-3</v>
      </c>
      <c r="I57" s="323">
        <f t="shared" si="27"/>
        <v>2.1555547678582332E-3</v>
      </c>
      <c r="J57" s="399">
        <f t="shared" si="28"/>
        <v>2.0746821585575694E-3</v>
      </c>
      <c r="K57" s="323">
        <f t="shared" si="29"/>
        <v>1.8751352149908248E-3</v>
      </c>
      <c r="L57" s="323">
        <f t="shared" si="30"/>
        <v>1.7414214217483564E-3</v>
      </c>
      <c r="M57" s="399">
        <f t="shared" si="31"/>
        <v>1.8025258481330405E-3</v>
      </c>
      <c r="N57" s="394">
        <f t="shared" si="22"/>
        <v>-0.14092183944541473</v>
      </c>
      <c r="O57" s="395">
        <f t="shared" si="22"/>
        <v>-0.2503870454830745</v>
      </c>
      <c r="P57" s="386">
        <f t="shared" si="22"/>
        <v>-0.20205159360687919</v>
      </c>
      <c r="R57" s="401">
        <v>43.026000000000003</v>
      </c>
      <c r="S57" s="369">
        <v>68.643999999999991</v>
      </c>
      <c r="T57" s="374">
        <v>111.66999999999999</v>
      </c>
      <c r="U57" s="19">
        <v>33.83</v>
      </c>
      <c r="V57" s="119">
        <v>47.201000000000008</v>
      </c>
      <c r="W57" s="375">
        <v>81.031000000000006</v>
      </c>
      <c r="X57" s="345">
        <f t="shared" si="32"/>
        <v>1.904797743071888E-3</v>
      </c>
      <c r="Y57" s="323">
        <f t="shared" si="33"/>
        <v>2.306208472860222E-3</v>
      </c>
      <c r="Z57" s="399">
        <f t="shared" si="34"/>
        <v>2.1330161231913362E-3</v>
      </c>
      <c r="AA57" s="323">
        <f t="shared" si="35"/>
        <v>1.611980671098573E-3</v>
      </c>
      <c r="AB57" s="323">
        <f t="shared" si="36"/>
        <v>1.7724964843727708E-3</v>
      </c>
      <c r="AC57" s="399">
        <f t="shared" si="37"/>
        <v>1.7017500486598324E-3</v>
      </c>
      <c r="AE57" s="394">
        <f t="shared" si="23"/>
        <v>-0.21373123227815749</v>
      </c>
      <c r="AF57" s="395">
        <f t="shared" si="23"/>
        <v>-0.31237981469611309</v>
      </c>
      <c r="AG57" s="386">
        <f t="shared" si="23"/>
        <v>-0.27437091430106553</v>
      </c>
      <c r="AI57" s="27">
        <f t="shared" si="24"/>
        <v>2.2768693443403714</v>
      </c>
      <c r="AJ57" s="28">
        <f t="shared" si="24"/>
        <v>2.8722540692079161</v>
      </c>
      <c r="AK57" s="402">
        <f t="shared" si="24"/>
        <v>2.6093560145808015</v>
      </c>
      <c r="AL57" s="28">
        <f t="shared" si="24"/>
        <v>2.0838979918689167</v>
      </c>
      <c r="AM57" s="28">
        <f t="shared" si="24"/>
        <v>2.6347195087915161</v>
      </c>
      <c r="AN57" s="402">
        <f t="shared" si="24"/>
        <v>2.3728659697209289</v>
      </c>
      <c r="AO57" s="384">
        <f t="shared" si="38"/>
        <v>-8.4752931893577826E-2</v>
      </c>
      <c r="AP57" s="385">
        <f t="shared" si="38"/>
        <v>-8.2699703679732339E-2</v>
      </c>
      <c r="AQ57" s="386">
        <f t="shared" si="38"/>
        <v>-9.0631574817078078E-2</v>
      </c>
    </row>
    <row r="58" spans="1:43" ht="19.5" customHeight="1">
      <c r="A58" s="8" t="s">
        <v>209</v>
      </c>
      <c r="B58" s="19">
        <v>94.05</v>
      </c>
      <c r="C58" s="371">
        <v>176.04</v>
      </c>
      <c r="D58" s="375">
        <v>270.08999999999997</v>
      </c>
      <c r="E58" s="19">
        <v>130.94</v>
      </c>
      <c r="F58" s="369">
        <v>112.98000000000002</v>
      </c>
      <c r="G58" s="377">
        <v>243.92000000000002</v>
      </c>
      <c r="H58" s="345">
        <f t="shared" si="26"/>
        <v>9.8579026051800458E-4</v>
      </c>
      <c r="I58" s="323">
        <f t="shared" si="27"/>
        <v>1.5877813353435848E-3</v>
      </c>
      <c r="J58" s="399">
        <f t="shared" si="28"/>
        <v>1.3093534540723757E-3</v>
      </c>
      <c r="K58" s="323">
        <f t="shared" si="29"/>
        <v>1.5124442839158469E-3</v>
      </c>
      <c r="L58" s="323">
        <f t="shared" si="30"/>
        <v>1.0982182094843949E-3</v>
      </c>
      <c r="M58" s="399">
        <f t="shared" si="31"/>
        <v>1.2875109223596921E-3</v>
      </c>
      <c r="N58" s="394">
        <f t="shared" si="22"/>
        <v>0.39223817118553961</v>
      </c>
      <c r="O58" s="395">
        <f t="shared" si="22"/>
        <v>-0.35821404226312187</v>
      </c>
      <c r="P58" s="386">
        <f t="shared" si="22"/>
        <v>-9.6893628049909142E-2</v>
      </c>
      <c r="R58" s="401">
        <v>29.700000000000003</v>
      </c>
      <c r="S58" s="369">
        <v>74.459000000000003</v>
      </c>
      <c r="T58" s="374">
        <v>104.15900000000001</v>
      </c>
      <c r="U58" s="19">
        <v>39.866</v>
      </c>
      <c r="V58" s="119">
        <v>23.879000000000005</v>
      </c>
      <c r="W58" s="375">
        <v>63.745000000000005</v>
      </c>
      <c r="X58" s="345">
        <f t="shared" si="32"/>
        <v>1.3148443492129196E-3</v>
      </c>
      <c r="Y58" s="323">
        <f t="shared" si="33"/>
        <v>2.5015729951736393E-3</v>
      </c>
      <c r="Z58" s="399">
        <f t="shared" si="34"/>
        <v>1.9895480108846281E-3</v>
      </c>
      <c r="AA58" s="323">
        <f t="shared" si="35"/>
        <v>1.8995927116173727E-3</v>
      </c>
      <c r="AB58" s="323">
        <f t="shared" si="36"/>
        <v>8.9670650092873864E-4</v>
      </c>
      <c r="AC58" s="399">
        <f t="shared" si="37"/>
        <v>1.3387229190287794E-3</v>
      </c>
      <c r="AE58" s="394">
        <f t="shared" si="23"/>
        <v>0.34228956228956214</v>
      </c>
      <c r="AF58" s="395">
        <f t="shared" si="23"/>
        <v>-0.67930001745927282</v>
      </c>
      <c r="AG58" s="386">
        <f t="shared" si="23"/>
        <v>-0.38800295701763649</v>
      </c>
      <c r="AI58" s="27">
        <f t="shared" si="24"/>
        <v>3.1578947368421058</v>
      </c>
      <c r="AJ58" s="28">
        <f t="shared" si="24"/>
        <v>4.2296637127925472</v>
      </c>
      <c r="AK58" s="402">
        <f t="shared" si="24"/>
        <v>3.8564552556555225</v>
      </c>
      <c r="AL58" s="28">
        <f t="shared" si="24"/>
        <v>3.0446005804185123</v>
      </c>
      <c r="AM58" s="28">
        <f t="shared" si="24"/>
        <v>2.1135599221101082</v>
      </c>
      <c r="AN58" s="402">
        <f t="shared" si="24"/>
        <v>2.6133568383076415</v>
      </c>
      <c r="AO58" s="384">
        <f t="shared" si="38"/>
        <v>-3.5876482867471242E-2</v>
      </c>
      <c r="AP58" s="385">
        <f t="shared" si="38"/>
        <v>-0.50030071759187811</v>
      </c>
      <c r="AQ58" s="386">
        <f t="shared" si="38"/>
        <v>-0.32234223786853672</v>
      </c>
    </row>
    <row r="59" spans="1:43" ht="19.5" customHeight="1">
      <c r="A59" s="8" t="s">
        <v>215</v>
      </c>
      <c r="B59" s="19">
        <v>100.64999999999999</v>
      </c>
      <c r="C59" s="371">
        <v>58.5</v>
      </c>
      <c r="D59" s="375">
        <v>159.14999999999998</v>
      </c>
      <c r="E59" s="19">
        <v>147.75</v>
      </c>
      <c r="F59" s="369">
        <v>36.779999999999994</v>
      </c>
      <c r="G59" s="377">
        <v>184.53</v>
      </c>
      <c r="H59" s="345">
        <f t="shared" si="26"/>
        <v>1.0549685244140049E-3</v>
      </c>
      <c r="I59" s="323">
        <f t="shared" si="27"/>
        <v>5.2763694681663101E-4</v>
      </c>
      <c r="J59" s="399">
        <f t="shared" si="28"/>
        <v>7.7153394133666023E-4</v>
      </c>
      <c r="K59" s="323">
        <f t="shared" si="29"/>
        <v>1.7066109893735023E-3</v>
      </c>
      <c r="L59" s="323">
        <f t="shared" si="30"/>
        <v>3.5751872672009228E-4</v>
      </c>
      <c r="M59" s="399">
        <f t="shared" si="31"/>
        <v>9.7402587119971296E-4</v>
      </c>
      <c r="N59" s="394">
        <f t="shared" si="22"/>
        <v>0.46795827123695988</v>
      </c>
      <c r="O59" s="395">
        <f t="shared" si="22"/>
        <v>-0.37128205128205138</v>
      </c>
      <c r="P59" s="386">
        <f t="shared" si="22"/>
        <v>0.15947219604147048</v>
      </c>
      <c r="R59" s="401">
        <v>26.682999999999996</v>
      </c>
      <c r="S59" s="369">
        <v>19.398999999999997</v>
      </c>
      <c r="T59" s="374">
        <v>46.081999999999994</v>
      </c>
      <c r="U59" s="19">
        <v>33.643999999999998</v>
      </c>
      <c r="V59" s="119">
        <v>11.767999999999999</v>
      </c>
      <c r="W59" s="375">
        <v>45.411999999999999</v>
      </c>
      <c r="X59" s="345">
        <f t="shared" si="32"/>
        <v>1.1812791841767113E-3</v>
      </c>
      <c r="Y59" s="323">
        <f t="shared" si="33"/>
        <v>6.5174142190162936E-4</v>
      </c>
      <c r="Z59" s="399">
        <f t="shared" si="34"/>
        <v>8.8021535765114313E-4</v>
      </c>
      <c r="AA59" s="323">
        <f t="shared" si="35"/>
        <v>1.6031178746213537E-3</v>
      </c>
      <c r="AB59" s="323">
        <f t="shared" si="36"/>
        <v>4.4191306599645688E-4</v>
      </c>
      <c r="AC59" s="399">
        <f t="shared" si="37"/>
        <v>9.5370750959188825E-4</v>
      </c>
      <c r="AE59" s="394">
        <f t="shared" si="23"/>
        <v>0.26087771240115443</v>
      </c>
      <c r="AF59" s="395">
        <f t="shared" si="23"/>
        <v>-0.39337079230888189</v>
      </c>
      <c r="AG59" s="386">
        <f t="shared" si="23"/>
        <v>-1.4539299509569783E-2</v>
      </c>
      <c r="AI59" s="27">
        <f t="shared" si="24"/>
        <v>2.6510680576254346</v>
      </c>
      <c r="AJ59" s="28">
        <f t="shared" si="24"/>
        <v>3.3160683760683756</v>
      </c>
      <c r="AK59" s="402">
        <f t="shared" si="24"/>
        <v>2.8955073829720392</v>
      </c>
      <c r="AL59" s="28">
        <f t="shared" si="24"/>
        <v>2.2770896785109982</v>
      </c>
      <c r="AM59" s="28">
        <f t="shared" si="24"/>
        <v>3.1995649809679176</v>
      </c>
      <c r="AN59" s="402">
        <f t="shared" si="24"/>
        <v>2.4609548582886251</v>
      </c>
      <c r="AO59" s="384">
        <f t="shared" si="38"/>
        <v>-0.14106706089220863</v>
      </c>
      <c r="AP59" s="385">
        <f t="shared" si="38"/>
        <v>-3.5132989398302956E-2</v>
      </c>
      <c r="AQ59" s="386">
        <f t="shared" si="38"/>
        <v>-0.15007819604914141</v>
      </c>
    </row>
    <row r="60" spans="1:43" ht="19.5" customHeight="1">
      <c r="A60" s="8" t="s">
        <v>202</v>
      </c>
      <c r="B60" s="19">
        <v>134.54000000000002</v>
      </c>
      <c r="C60" s="371">
        <v>75.180000000000007</v>
      </c>
      <c r="D60" s="375">
        <v>209.72000000000003</v>
      </c>
      <c r="E60" s="19">
        <v>26.139999999999997</v>
      </c>
      <c r="F60" s="369">
        <v>46.650000000000006</v>
      </c>
      <c r="G60" s="377">
        <v>72.790000000000006</v>
      </c>
      <c r="H60" s="345">
        <f t="shared" si="26"/>
        <v>1.4101884279648313E-3</v>
      </c>
      <c r="I60" s="323">
        <f t="shared" si="27"/>
        <v>6.780811224217833E-4</v>
      </c>
      <c r="J60" s="399">
        <f t="shared" si="28"/>
        <v>1.0166892753824973E-3</v>
      </c>
      <c r="K60" s="323">
        <f t="shared" si="29"/>
        <v>3.0193442478662164E-4</v>
      </c>
      <c r="L60" s="323">
        <f t="shared" si="30"/>
        <v>4.5345972271594099E-4</v>
      </c>
      <c r="M60" s="399">
        <f t="shared" si="31"/>
        <v>3.8421580861988354E-4</v>
      </c>
      <c r="N60" s="394">
        <f t="shared" si="22"/>
        <v>-0.80570833952727816</v>
      </c>
      <c r="O60" s="395">
        <f t="shared" si="22"/>
        <v>-0.37948922585794093</v>
      </c>
      <c r="P60" s="386">
        <f t="shared" si="22"/>
        <v>-0.65291817661644092</v>
      </c>
      <c r="R60" s="401">
        <v>47.811999999999998</v>
      </c>
      <c r="S60" s="369">
        <v>31.065000000000001</v>
      </c>
      <c r="T60" s="374">
        <v>78.876999999999995</v>
      </c>
      <c r="U60" s="19">
        <v>20.782000000000004</v>
      </c>
      <c r="V60" s="119">
        <v>24.596</v>
      </c>
      <c r="W60" s="375">
        <v>45.378</v>
      </c>
      <c r="X60" s="345">
        <f t="shared" si="32"/>
        <v>2.1166780479652558E-3</v>
      </c>
      <c r="Y60" s="323">
        <f t="shared" si="33"/>
        <v>1.0436799459443333E-3</v>
      </c>
      <c r="Z60" s="399">
        <f t="shared" si="34"/>
        <v>1.5066348414879828E-3</v>
      </c>
      <c r="AA60" s="323">
        <f t="shared" si="35"/>
        <v>9.9025073327728506E-4</v>
      </c>
      <c r="AB60" s="323">
        <f t="shared" si="36"/>
        <v>9.2363135377709503E-4</v>
      </c>
      <c r="AC60" s="399">
        <f t="shared" si="37"/>
        <v>9.5299346803181335E-4</v>
      </c>
      <c r="AE60" s="394">
        <f t="shared" si="23"/>
        <v>-0.56533924537772939</v>
      </c>
      <c r="AF60" s="395">
        <f t="shared" si="23"/>
        <v>-0.20824078544986321</v>
      </c>
      <c r="AG60" s="386">
        <f t="shared" si="23"/>
        <v>-0.42469921523384507</v>
      </c>
      <c r="AI60" s="27">
        <f t="shared" si="24"/>
        <v>3.5537386650810161</v>
      </c>
      <c r="AJ60" s="28">
        <f t="shared" si="24"/>
        <v>4.1320830007980849</v>
      </c>
      <c r="AK60" s="402">
        <f t="shared" si="24"/>
        <v>3.761062368872782</v>
      </c>
      <c r="AL60" s="28">
        <f t="shared" si="24"/>
        <v>7.9502677888293825</v>
      </c>
      <c r="AM60" s="28">
        <f t="shared" si="24"/>
        <v>5.2724544480171485</v>
      </c>
      <c r="AN60" s="402">
        <f t="shared" si="24"/>
        <v>6.2340980903970324</v>
      </c>
      <c r="AO60" s="384">
        <f t="shared" si="38"/>
        <v>1.2371560033236537</v>
      </c>
      <c r="AP60" s="385">
        <f t="shared" si="38"/>
        <v>0.27597980171231029</v>
      </c>
      <c r="AQ60" s="386">
        <f t="shared" si="38"/>
        <v>0.65753648277452981</v>
      </c>
    </row>
    <row r="61" spans="1:43" ht="19.5" customHeight="1">
      <c r="A61" s="8" t="s">
        <v>214</v>
      </c>
      <c r="B61" s="19">
        <v>154.65</v>
      </c>
      <c r="C61" s="371">
        <v>147.09000000000003</v>
      </c>
      <c r="D61" s="375">
        <v>301.74</v>
      </c>
      <c r="E61" s="19">
        <v>50.019999999999996</v>
      </c>
      <c r="F61" s="369">
        <v>8.4300000000000015</v>
      </c>
      <c r="G61" s="377">
        <v>58.449999999999996</v>
      </c>
      <c r="H61" s="345">
        <f t="shared" si="26"/>
        <v>1.6209725017449169E-3</v>
      </c>
      <c r="I61" s="323">
        <f t="shared" si="27"/>
        <v>1.3266686924317654E-3</v>
      </c>
      <c r="J61" s="399">
        <f t="shared" si="28"/>
        <v>1.4627876309074703E-3</v>
      </c>
      <c r="K61" s="323">
        <f t="shared" si="29"/>
        <v>5.7776434306912067E-4</v>
      </c>
      <c r="L61" s="323">
        <f t="shared" si="30"/>
        <v>8.1943525455420858E-5</v>
      </c>
      <c r="M61" s="399">
        <f t="shared" si="31"/>
        <v>3.0852334130831419E-4</v>
      </c>
      <c r="N61" s="394">
        <f t="shared" si="22"/>
        <v>-0.6765599741351439</v>
      </c>
      <c r="O61" s="395">
        <f t="shared" si="22"/>
        <v>-0.94268815011217622</v>
      </c>
      <c r="P61" s="386">
        <f t="shared" si="22"/>
        <v>-0.8062901836017764</v>
      </c>
      <c r="R61" s="401">
        <v>32.1</v>
      </c>
      <c r="S61" s="369">
        <v>61.059000000000005</v>
      </c>
      <c r="T61" s="374">
        <v>93.159000000000006</v>
      </c>
      <c r="U61" s="19">
        <v>20.611000000000001</v>
      </c>
      <c r="V61" s="119">
        <v>7.4919999999999991</v>
      </c>
      <c r="W61" s="375">
        <v>28.103000000000002</v>
      </c>
      <c r="X61" s="345">
        <f t="shared" si="32"/>
        <v>1.4210943976341655E-3</v>
      </c>
      <c r="Y61" s="323">
        <f t="shared" si="33"/>
        <v>2.0513778792665394E-3</v>
      </c>
      <c r="Z61" s="399">
        <f t="shared" si="34"/>
        <v>1.7794362767115763E-3</v>
      </c>
      <c r="AA61" s="323">
        <f t="shared" si="35"/>
        <v>9.8210267845145419E-4</v>
      </c>
      <c r="AB61" s="323">
        <f t="shared" si="36"/>
        <v>2.8134030340291085E-4</v>
      </c>
      <c r="AC61" s="399">
        <f t="shared" si="37"/>
        <v>5.9019735184666691E-4</v>
      </c>
      <c r="AE61" s="394">
        <f t="shared" si="23"/>
        <v>-0.35791277258566978</v>
      </c>
      <c r="AF61" s="395">
        <f t="shared" si="23"/>
        <v>-0.87729900587955911</v>
      </c>
      <c r="AG61" s="386">
        <f t="shared" si="23"/>
        <v>-0.69833295763157621</v>
      </c>
      <c r="AI61" s="27">
        <f t="shared" si="24"/>
        <v>2.0756547041707081</v>
      </c>
      <c r="AJ61" s="28">
        <f t="shared" si="24"/>
        <v>4.1511319600244745</v>
      </c>
      <c r="AK61" s="402">
        <f t="shared" si="24"/>
        <v>3.0873931199045535</v>
      </c>
      <c r="AL61" s="28">
        <f t="shared" si="24"/>
        <v>4.1205517792882853</v>
      </c>
      <c r="AM61" s="28">
        <f t="shared" si="24"/>
        <v>8.887307236061682</v>
      </c>
      <c r="AN61" s="402">
        <f t="shared" si="24"/>
        <v>4.8080410607356718</v>
      </c>
      <c r="AO61" s="384">
        <f t="shared" si="38"/>
        <v>0.98518172170384211</v>
      </c>
      <c r="AP61" s="385">
        <f t="shared" si="38"/>
        <v>1.1409358511477634</v>
      </c>
      <c r="AQ61" s="386">
        <f t="shared" si="38"/>
        <v>0.55731417218559842</v>
      </c>
    </row>
    <row r="62" spans="1:43" ht="19.5" customHeight="1" thickBot="1">
      <c r="A62" s="8" t="s">
        <v>17</v>
      </c>
      <c r="B62" s="19">
        <f t="shared" ref="B62:G62" si="39">B63-SUM(B40:B61)</f>
        <v>197.71000000002095</v>
      </c>
      <c r="C62" s="371">
        <f t="shared" si="39"/>
        <v>45.360000000015134</v>
      </c>
      <c r="D62" s="376">
        <f t="shared" si="39"/>
        <v>243.06999999997788</v>
      </c>
      <c r="E62" s="21">
        <f t="shared" si="39"/>
        <v>47.719999999957508</v>
      </c>
      <c r="F62" s="119">
        <f t="shared" si="39"/>
        <v>25.639999999999418</v>
      </c>
      <c r="G62" s="375">
        <f t="shared" si="39"/>
        <v>73.359999999956926</v>
      </c>
      <c r="H62" s="345">
        <f t="shared" si="26"/>
        <v>2.0723082658908598E-3</v>
      </c>
      <c r="I62" s="323">
        <f t="shared" si="27"/>
        <v>4.0912157107026267E-4</v>
      </c>
      <c r="J62" s="399">
        <f t="shared" si="28"/>
        <v>1.1783647824108387E-3</v>
      </c>
      <c r="K62" s="323">
        <f t="shared" si="29"/>
        <v>5.5119780990071747E-4</v>
      </c>
      <c r="L62" s="323">
        <f t="shared" si="30"/>
        <v>2.4923273934483308E-4</v>
      </c>
      <c r="M62" s="399">
        <f t="shared" si="31"/>
        <v>3.8722450501907E-4</v>
      </c>
      <c r="N62" s="396">
        <f t="shared" si="22"/>
        <v>-0.7586363866271183</v>
      </c>
      <c r="O62" s="397">
        <f t="shared" si="22"/>
        <v>-0.43474426807780281</v>
      </c>
      <c r="P62" s="388">
        <f t="shared" si="22"/>
        <v>-0.69819393590338752</v>
      </c>
      <c r="R62" s="19">
        <f t="shared" ref="R62:W62" si="40">R63-SUM(R40:R61)</f>
        <v>53.674999999999272</v>
      </c>
      <c r="S62" s="119">
        <f t="shared" si="40"/>
        <v>26.860000000000582</v>
      </c>
      <c r="T62" s="375">
        <f t="shared" si="40"/>
        <v>80.534999999996217</v>
      </c>
      <c r="U62" s="119">
        <f t="shared" si="40"/>
        <v>24.823999999993248</v>
      </c>
      <c r="V62" s="123">
        <f t="shared" si="40"/>
        <v>11.82399999998961</v>
      </c>
      <c r="W62" s="376">
        <f t="shared" si="40"/>
        <v>36.648000000001048</v>
      </c>
      <c r="X62" s="345">
        <f t="shared" si="32"/>
        <v>2.376238062087626E-3</v>
      </c>
      <c r="Y62" s="323">
        <f t="shared" si="33"/>
        <v>9.0240603084066945E-4</v>
      </c>
      <c r="Z62" s="399">
        <f t="shared" si="34"/>
        <v>1.5383044101478123E-3</v>
      </c>
      <c r="AA62" s="323">
        <f t="shared" si="35"/>
        <v>1.1828497836044959E-3</v>
      </c>
      <c r="AB62" s="323">
        <f t="shared" si="36"/>
        <v>4.4401598337334426E-4</v>
      </c>
      <c r="AC62" s="399">
        <f t="shared" si="37"/>
        <v>7.696527968714111E-4</v>
      </c>
      <c r="AE62" s="396">
        <f t="shared" si="23"/>
        <v>-0.53751280857021733</v>
      </c>
      <c r="AF62" s="397">
        <f t="shared" si="23"/>
        <v>-0.5597915115417218</v>
      </c>
      <c r="AG62" s="388">
        <f t="shared" si="23"/>
        <v>-0.54494319240078515</v>
      </c>
      <c r="AI62" s="27">
        <f t="shared" si="24"/>
        <v>2.7148348591367952</v>
      </c>
      <c r="AJ62" s="28">
        <f t="shared" si="24"/>
        <v>5.9215167548482404</v>
      </c>
      <c r="AK62" s="402">
        <f t="shared" si="24"/>
        <v>3.3132430986959949</v>
      </c>
      <c r="AL62" s="28">
        <f t="shared" si="24"/>
        <v>5.2020117351247599</v>
      </c>
      <c r="AM62" s="28">
        <f t="shared" si="24"/>
        <v>4.6115444617745238</v>
      </c>
      <c r="AN62" s="402">
        <f t="shared" si="24"/>
        <v>4.9956379498394989</v>
      </c>
      <c r="AO62" s="387">
        <f t="shared" si="38"/>
        <v>0.91614297187077653</v>
      </c>
      <c r="AP62" s="385">
        <f t="shared" si="38"/>
        <v>-0.22122242447446883</v>
      </c>
      <c r="AQ62" s="386">
        <f t="shared" si="38"/>
        <v>0.50777887436199609</v>
      </c>
    </row>
    <row r="63" spans="1:43" ht="25.5" customHeight="1" thickBot="1">
      <c r="A63" s="12" t="s">
        <v>18</v>
      </c>
      <c r="B63" s="17">
        <v>95405.69</v>
      </c>
      <c r="C63" s="372">
        <v>110871.69</v>
      </c>
      <c r="D63" s="18">
        <v>206277.38</v>
      </c>
      <c r="E63" s="17">
        <v>86575.09</v>
      </c>
      <c r="F63" s="373">
        <v>102875.72999999998</v>
      </c>
      <c r="G63" s="378">
        <v>189450.82</v>
      </c>
      <c r="H63" s="334">
        <f t="shared" ref="H63:M63" si="41">SUM(H40:H62)</f>
        <v>1</v>
      </c>
      <c r="I63" s="338">
        <f t="shared" si="41"/>
        <v>1</v>
      </c>
      <c r="J63" s="335">
        <f t="shared" si="41"/>
        <v>0.99999999999999956</v>
      </c>
      <c r="K63" s="338">
        <f t="shared" si="41"/>
        <v>0.99999999999999978</v>
      </c>
      <c r="L63" s="338">
        <f t="shared" si="41"/>
        <v>1.0000000000000002</v>
      </c>
      <c r="M63" s="335">
        <f t="shared" si="41"/>
        <v>0.99999999999999956</v>
      </c>
      <c r="N63" s="389">
        <f t="shared" si="22"/>
        <v>-9.2558420781821346E-2</v>
      </c>
      <c r="O63" s="390">
        <f t="shared" si="22"/>
        <v>-7.2119041389195213E-2</v>
      </c>
      <c r="P63" s="391">
        <f t="shared" si="22"/>
        <v>-8.1572492340168362E-2</v>
      </c>
      <c r="R63" s="17">
        <v>22588.225000000002</v>
      </c>
      <c r="S63" s="372">
        <v>29764.872000000003</v>
      </c>
      <c r="T63" s="18">
        <v>52353.097000000009</v>
      </c>
      <c r="U63" s="17">
        <v>20986.603999999999</v>
      </c>
      <c r="V63" s="373">
        <v>26629.671999999999</v>
      </c>
      <c r="W63" s="378">
        <v>47616.275999999998</v>
      </c>
      <c r="X63" s="334">
        <f t="shared" ref="X63:AC63" si="42">SUM(X40:X62)</f>
        <v>0.99999999999999989</v>
      </c>
      <c r="Y63" s="338">
        <f t="shared" si="42"/>
        <v>0.99999999999999989</v>
      </c>
      <c r="Z63" s="335">
        <f t="shared" si="42"/>
        <v>0.99999999999999967</v>
      </c>
      <c r="AA63" s="338">
        <f t="shared" si="42"/>
        <v>0.99999999999999967</v>
      </c>
      <c r="AB63" s="338">
        <f t="shared" si="42"/>
        <v>0.99999999999999944</v>
      </c>
      <c r="AC63" s="335">
        <f t="shared" si="42"/>
        <v>1</v>
      </c>
      <c r="AE63" s="389">
        <f t="shared" si="23"/>
        <v>-7.0905128667701989E-2</v>
      </c>
      <c r="AF63" s="390">
        <f t="shared" si="23"/>
        <v>-0.10533221846208524</v>
      </c>
      <c r="AG63" s="391">
        <f t="shared" si="23"/>
        <v>-9.0478334070666536E-2</v>
      </c>
      <c r="AI63" s="403">
        <f t="shared" si="24"/>
        <v>2.3675972575639883</v>
      </c>
      <c r="AJ63" s="404">
        <f t="shared" si="24"/>
        <v>2.6846232793962104</v>
      </c>
      <c r="AK63" s="405">
        <f t="shared" si="24"/>
        <v>2.5379950530688342</v>
      </c>
      <c r="AL63" s="404">
        <f t="shared" si="24"/>
        <v>2.4240926575993162</v>
      </c>
      <c r="AM63" s="404">
        <f t="shared" si="24"/>
        <v>2.5885281202864858</v>
      </c>
      <c r="AN63" s="405">
        <f t="shared" si="24"/>
        <v>2.5133845290297501</v>
      </c>
      <c r="AO63" s="389">
        <f t="shared" si="38"/>
        <v>2.3861913108252135E-2</v>
      </c>
      <c r="AP63" s="390">
        <f t="shared" si="38"/>
        <v>-3.5794653144532437E-2</v>
      </c>
      <c r="AQ63" s="391">
        <f t="shared" si="38"/>
        <v>-9.6968368828482011E-3</v>
      </c>
    </row>
    <row r="64" spans="1:43" ht="20.100000000000001" customHeight="1"/>
    <row r="65" spans="1:43" ht="20.100000000000001" customHeight="1" thickBot="1"/>
    <row r="66" spans="1:43" ht="15" customHeight="1">
      <c r="A66" s="492" t="s">
        <v>15</v>
      </c>
      <c r="B66" s="458" t="s">
        <v>134</v>
      </c>
      <c r="C66" s="511"/>
      <c r="D66" s="511"/>
      <c r="E66" s="511"/>
      <c r="F66" s="511"/>
      <c r="G66" s="522"/>
      <c r="H66" s="511" t="s">
        <v>136</v>
      </c>
      <c r="I66" s="511"/>
      <c r="J66" s="511"/>
      <c r="K66" s="511"/>
      <c r="L66" s="511"/>
      <c r="M66" s="522"/>
      <c r="N66" s="526" t="s">
        <v>154</v>
      </c>
      <c r="O66" s="517"/>
      <c r="P66" s="527"/>
      <c r="R66" s="512" t="s">
        <v>135</v>
      </c>
      <c r="S66" s="511"/>
      <c r="T66" s="511"/>
      <c r="U66" s="511"/>
      <c r="V66" s="511"/>
      <c r="W66" s="522"/>
      <c r="X66" s="511" t="s">
        <v>137</v>
      </c>
      <c r="Y66" s="511"/>
      <c r="Z66" s="511"/>
      <c r="AA66" s="511"/>
      <c r="AB66" s="511"/>
      <c r="AC66" s="459"/>
      <c r="AE66" s="517" t="s">
        <v>154</v>
      </c>
      <c r="AF66" s="517"/>
      <c r="AG66" s="517"/>
      <c r="AI66" s="476" t="s">
        <v>155</v>
      </c>
      <c r="AJ66" s="481"/>
      <c r="AK66" s="481"/>
      <c r="AL66" s="481"/>
      <c r="AM66" s="481"/>
      <c r="AN66" s="477"/>
      <c r="AO66" s="517" t="s">
        <v>154</v>
      </c>
      <c r="AP66" s="517"/>
      <c r="AQ66" s="517"/>
    </row>
    <row r="67" spans="1:43" ht="15" customHeight="1">
      <c r="A67" s="493"/>
      <c r="B67" s="523" t="str">
        <f>B5</f>
        <v>jan-abr 2025</v>
      </c>
      <c r="C67" s="498"/>
      <c r="D67" s="499"/>
      <c r="E67" s="524" t="str">
        <f>E5</f>
        <v>jan-abr 2026</v>
      </c>
      <c r="F67" s="514"/>
      <c r="G67" s="525"/>
      <c r="H67" s="533" t="str">
        <f>B67</f>
        <v>jan-abr 2025</v>
      </c>
      <c r="I67" s="498"/>
      <c r="J67" s="499"/>
      <c r="K67" s="523" t="str">
        <f>E67</f>
        <v>jan-abr 2026</v>
      </c>
      <c r="L67" s="498"/>
      <c r="M67" s="499"/>
      <c r="N67" s="500" t="s">
        <v>138</v>
      </c>
      <c r="O67" s="498"/>
      <c r="P67" s="501"/>
      <c r="R67" s="521" t="str">
        <f>H67</f>
        <v>jan-abr 2025</v>
      </c>
      <c r="S67" s="498"/>
      <c r="T67" s="499"/>
      <c r="U67" s="538" t="str">
        <f>K67</f>
        <v>jan-abr 2026</v>
      </c>
      <c r="V67" s="514"/>
      <c r="W67" s="525"/>
      <c r="X67" s="533" t="str">
        <f>R67</f>
        <v>jan-abr 2025</v>
      </c>
      <c r="Y67" s="498"/>
      <c r="Z67" s="499"/>
      <c r="AA67" s="523" t="str">
        <f>U67</f>
        <v>jan-abr 2026</v>
      </c>
      <c r="AB67" s="498"/>
      <c r="AC67" s="501"/>
      <c r="AE67" s="497" t="s">
        <v>139</v>
      </c>
      <c r="AF67" s="498"/>
      <c r="AG67" s="501"/>
      <c r="AI67" s="528" t="str">
        <f>X67</f>
        <v>jan-abr 2025</v>
      </c>
      <c r="AJ67" s="529"/>
      <c r="AK67" s="540"/>
      <c r="AL67" s="539" t="str">
        <f>AA67</f>
        <v>jan-abr 2026</v>
      </c>
      <c r="AM67" s="529"/>
      <c r="AN67" s="540"/>
      <c r="AO67" s="498" t="s">
        <v>140</v>
      </c>
      <c r="AP67" s="498"/>
      <c r="AQ67" s="501"/>
    </row>
    <row r="68" spans="1:43" ht="19.5" customHeight="1" thickBot="1">
      <c r="A68" s="494"/>
      <c r="B68" s="99" t="s">
        <v>29</v>
      </c>
      <c r="C68" s="135" t="s">
        <v>30</v>
      </c>
      <c r="D68" s="263" t="s">
        <v>12</v>
      </c>
      <c r="E68" s="159" t="s">
        <v>29</v>
      </c>
      <c r="F68" s="353" t="s">
        <v>30</v>
      </c>
      <c r="G68" s="134" t="s">
        <v>12</v>
      </c>
      <c r="H68" s="176" t="s">
        <v>29</v>
      </c>
      <c r="I68" s="135" t="s">
        <v>30</v>
      </c>
      <c r="J68" s="176" t="s">
        <v>12</v>
      </c>
      <c r="K68" s="99" t="s">
        <v>29</v>
      </c>
      <c r="L68" s="135" t="s">
        <v>30</v>
      </c>
      <c r="M68" s="133" t="s">
        <v>12</v>
      </c>
      <c r="N68" s="99" t="s">
        <v>29</v>
      </c>
      <c r="O68" s="135" t="s">
        <v>30</v>
      </c>
      <c r="P68" s="166" t="s">
        <v>12</v>
      </c>
      <c r="R68" s="25" t="s">
        <v>29</v>
      </c>
      <c r="S68" s="160" t="s">
        <v>30</v>
      </c>
      <c r="T68" s="134" t="s">
        <v>12</v>
      </c>
      <c r="U68" s="352" t="s">
        <v>29</v>
      </c>
      <c r="V68" s="353" t="s">
        <v>30</v>
      </c>
      <c r="W68" s="134" t="s">
        <v>12</v>
      </c>
      <c r="X68" s="176" t="s">
        <v>29</v>
      </c>
      <c r="Y68" s="135" t="s">
        <v>30</v>
      </c>
      <c r="Z68" s="176" t="s">
        <v>12</v>
      </c>
      <c r="AA68" s="99" t="s">
        <v>29</v>
      </c>
      <c r="AB68" s="135" t="s">
        <v>30</v>
      </c>
      <c r="AC68" s="166" t="s">
        <v>12</v>
      </c>
      <c r="AE68" s="25" t="s">
        <v>29</v>
      </c>
      <c r="AF68" s="135" t="s">
        <v>30</v>
      </c>
      <c r="AG68" s="166" t="s">
        <v>12</v>
      </c>
      <c r="AI68" s="407" t="s">
        <v>29</v>
      </c>
      <c r="AJ68" s="135" t="s">
        <v>30</v>
      </c>
      <c r="AK68" s="263" t="s">
        <v>12</v>
      </c>
      <c r="AL68" s="408" t="s">
        <v>29</v>
      </c>
      <c r="AM68" s="135" t="s">
        <v>30</v>
      </c>
      <c r="AN68" s="263" t="s">
        <v>12</v>
      </c>
      <c r="AO68" s="176" t="s">
        <v>29</v>
      </c>
      <c r="AP68" s="135" t="s">
        <v>30</v>
      </c>
      <c r="AQ68" s="166" t="s">
        <v>12</v>
      </c>
    </row>
    <row r="69" spans="1:43" ht="19.5" customHeight="1">
      <c r="A69" s="8" t="s">
        <v>184</v>
      </c>
      <c r="B69" s="39">
        <v>2.3379289999999999</v>
      </c>
      <c r="C69" s="370">
        <v>3.4709749999999997</v>
      </c>
      <c r="D69" s="375">
        <v>5.8089040000000001</v>
      </c>
      <c r="E69" s="39">
        <v>2.125197</v>
      </c>
      <c r="F69" s="379">
        <v>3.9069549999999995</v>
      </c>
      <c r="G69" s="377">
        <v>6.032152</v>
      </c>
      <c r="H69" s="345">
        <f t="shared" ref="H69:H96" si="43">B69/$B$97</f>
        <v>0.18358748696277236</v>
      </c>
      <c r="I69" s="323">
        <f t="shared" ref="I69:I96" si="44">C69/$C$97</f>
        <v>0.20306339514028524</v>
      </c>
      <c r="J69" s="398">
        <f t="shared" ref="J69:J96" si="45">D69/$D$97</f>
        <v>0.19474833281910295</v>
      </c>
      <c r="K69" s="323">
        <f t="shared" ref="K69:K96" si="46">E69/$E$97</f>
        <v>0.16821884628399431</v>
      </c>
      <c r="L69" s="323">
        <f t="shared" ref="L69:L96" si="47">F69/$F$97</f>
        <v>0.20935005516734864</v>
      </c>
      <c r="M69" s="399">
        <f t="shared" ref="M69:M96" si="48">G69/$G$97</f>
        <v>0.19274617782968678</v>
      </c>
      <c r="N69" s="392">
        <f t="shared" ref="N69:P97" si="49">(E69-B69)/B69</f>
        <v>-9.0991642603346773E-2</v>
      </c>
      <c r="O69" s="393">
        <f t="shared" si="49"/>
        <v>0.12560735816305213</v>
      </c>
      <c r="P69" s="382">
        <f t="shared" si="49"/>
        <v>3.8432034683306852E-2</v>
      </c>
      <c r="R69" s="401">
        <v>7175.1379999999999</v>
      </c>
      <c r="S69" s="369">
        <v>12572.043000000005</v>
      </c>
      <c r="T69" s="374">
        <v>19747.181000000004</v>
      </c>
      <c r="U69" s="39">
        <v>6360.6100000000015</v>
      </c>
      <c r="V69" s="112">
        <v>13770.043</v>
      </c>
      <c r="W69" s="380">
        <v>20130.653000000002</v>
      </c>
      <c r="X69" s="345">
        <f t="shared" ref="X69:X96" si="50">R69/$R$97</f>
        <v>0.19326635267885592</v>
      </c>
      <c r="Y69" s="323">
        <f t="shared" ref="Y69:Y96" si="51">S69/$S$97</f>
        <v>0.21111067022589217</v>
      </c>
      <c r="Z69" s="398">
        <f t="shared" ref="Z69:Z96" si="52">T69/$T$97</f>
        <v>0.20425818187866407</v>
      </c>
      <c r="AA69" s="323">
        <f t="shared" ref="AA69:AA96" si="53">U69/$U$97</f>
        <v>0.17394617664274017</v>
      </c>
      <c r="AB69" s="323">
        <f t="shared" ref="AB69:AB96" si="54">V69/$V$97</f>
        <v>0.22564648663618175</v>
      </c>
      <c r="AC69" s="399">
        <f t="shared" ref="AC69:AC96" si="55">W69/$W$97</f>
        <v>0.20627488545582881</v>
      </c>
      <c r="AE69" s="392">
        <f t="shared" ref="AE69:AG97" si="56">(U69-R69)/R69</f>
        <v>-0.11352088280392635</v>
      </c>
      <c r="AF69" s="393">
        <f t="shared" si="56"/>
        <v>9.5290797207740544E-2</v>
      </c>
      <c r="AG69" s="382">
        <f t="shared" si="56"/>
        <v>1.9419075563241045E-2</v>
      </c>
      <c r="AI69" s="19">
        <f t="shared" ref="AI69:AN97" si="57">(R69/B69)*10</f>
        <v>30690.144995848892</v>
      </c>
      <c r="AJ69" s="119">
        <f t="shared" si="57"/>
        <v>36220.494241531575</v>
      </c>
      <c r="AK69" s="549">
        <f t="shared" si="57"/>
        <v>33994.676104132559</v>
      </c>
      <c r="AL69" s="119">
        <f t="shared" si="57"/>
        <v>29929.507711520397</v>
      </c>
      <c r="AM69" s="119">
        <f t="shared" si="57"/>
        <v>35244.94907159156</v>
      </c>
      <c r="AN69" s="20">
        <f t="shared" si="57"/>
        <v>33372.257529319555</v>
      </c>
      <c r="AO69" s="383">
        <f t="shared" ref="AO69:AQ82" si="58">(AL69-AI69)/AI69</f>
        <v>-2.4784414815615177E-2</v>
      </c>
      <c r="AP69" s="381">
        <f t="shared" si="58"/>
        <v>-2.6933513480923831E-2</v>
      </c>
      <c r="AQ69" s="382">
        <f t="shared" si="58"/>
        <v>-1.8309295635187409E-2</v>
      </c>
    </row>
    <row r="70" spans="1:43" ht="19.5" customHeight="1">
      <c r="A70" s="8" t="s">
        <v>183</v>
      </c>
      <c r="B70" s="19">
        <v>2.7447880000000007</v>
      </c>
      <c r="C70" s="371">
        <v>2.70519</v>
      </c>
      <c r="D70" s="375">
        <v>5.4499780000000007</v>
      </c>
      <c r="E70" s="19">
        <v>2.9055430000000002</v>
      </c>
      <c r="F70" s="369">
        <v>2.2586870000000001</v>
      </c>
      <c r="G70" s="377">
        <v>5.1642299999999999</v>
      </c>
      <c r="H70" s="345">
        <f t="shared" si="43"/>
        <v>0.21553637050807536</v>
      </c>
      <c r="I70" s="323">
        <f t="shared" si="44"/>
        <v>0.158262466857165</v>
      </c>
      <c r="J70" s="399">
        <f t="shared" si="45"/>
        <v>0.18271504046215761</v>
      </c>
      <c r="K70" s="323">
        <f t="shared" si="46"/>
        <v>0.22998672183733354</v>
      </c>
      <c r="L70" s="323">
        <f t="shared" si="47"/>
        <v>0.12102935612408469</v>
      </c>
      <c r="M70" s="399">
        <f t="shared" si="48"/>
        <v>0.16501334746428861</v>
      </c>
      <c r="N70" s="394">
        <f t="shared" si="49"/>
        <v>5.8567364765511762E-2</v>
      </c>
      <c r="O70" s="395">
        <f t="shared" si="49"/>
        <v>-0.1650542106099756</v>
      </c>
      <c r="P70" s="386">
        <f t="shared" si="49"/>
        <v>-5.2431037336297642E-2</v>
      </c>
      <c r="R70" s="401">
        <v>8227.2109999999993</v>
      </c>
      <c r="S70" s="369">
        <v>8388.8080000000009</v>
      </c>
      <c r="T70" s="374">
        <v>16616.019</v>
      </c>
      <c r="U70" s="19">
        <v>8256.8920000000016</v>
      </c>
      <c r="V70" s="119">
        <v>6863.5470000000005</v>
      </c>
      <c r="W70" s="375">
        <v>15120.439000000002</v>
      </c>
      <c r="X70" s="345">
        <f t="shared" si="50"/>
        <v>0.22160452700552416</v>
      </c>
      <c r="Y70" s="323">
        <f t="shared" si="51"/>
        <v>0.14086548059661627</v>
      </c>
      <c r="Z70" s="399">
        <f t="shared" si="52"/>
        <v>0.17187049792075826</v>
      </c>
      <c r="AA70" s="323">
        <f t="shared" si="53"/>
        <v>0.2258045681706673</v>
      </c>
      <c r="AB70" s="323">
        <f t="shared" si="54"/>
        <v>0.11247134568950189</v>
      </c>
      <c r="AC70" s="399">
        <f t="shared" si="55"/>
        <v>0.15493619718977059</v>
      </c>
      <c r="AE70" s="394">
        <f t="shared" si="56"/>
        <v>3.607662426550421E-3</v>
      </c>
      <c r="AF70" s="395">
        <f t="shared" si="56"/>
        <v>-0.18182094524037268</v>
      </c>
      <c r="AG70" s="386">
        <f t="shared" si="56"/>
        <v>-9.0008322691494155E-2</v>
      </c>
      <c r="AI70" s="19">
        <f t="shared" si="57"/>
        <v>29973.93969953234</v>
      </c>
      <c r="AJ70" s="119">
        <f t="shared" si="57"/>
        <v>31010.051050018668</v>
      </c>
      <c r="AK70" s="20">
        <f t="shared" si="57"/>
        <v>30488.23132864022</v>
      </c>
      <c r="AL70" s="119">
        <f t="shared" si="57"/>
        <v>28417.724328980854</v>
      </c>
      <c r="AM70" s="119">
        <f t="shared" si="57"/>
        <v>30387.331223848192</v>
      </c>
      <c r="AN70" s="20">
        <f t="shared" si="57"/>
        <v>29279.174242820329</v>
      </c>
      <c r="AO70" s="384">
        <f t="shared" si="58"/>
        <v>-5.1918946463209402E-2</v>
      </c>
      <c r="AP70" s="385">
        <f t="shared" si="58"/>
        <v>-2.008122544416454E-2</v>
      </c>
      <c r="AQ70" s="386">
        <f t="shared" si="58"/>
        <v>-3.9656517716202197E-2</v>
      </c>
    </row>
    <row r="71" spans="1:43" ht="19.5" customHeight="1">
      <c r="A71" s="8" t="s">
        <v>185</v>
      </c>
      <c r="B71" s="19">
        <v>1.224863</v>
      </c>
      <c r="C71" s="371">
        <v>2.6554199999999994</v>
      </c>
      <c r="D71" s="375">
        <v>3.8802829999999995</v>
      </c>
      <c r="E71" s="19">
        <v>1.4682390000000001</v>
      </c>
      <c r="F71" s="369">
        <v>3.6115379999999995</v>
      </c>
      <c r="G71" s="377">
        <v>5.079777</v>
      </c>
      <c r="H71" s="345">
        <f t="shared" si="43"/>
        <v>9.6183211741538016E-2</v>
      </c>
      <c r="I71" s="323">
        <f t="shared" si="44"/>
        <v>0.155350759000977</v>
      </c>
      <c r="J71" s="399">
        <f t="shared" si="45"/>
        <v>0.13008971143546308</v>
      </c>
      <c r="K71" s="323">
        <f t="shared" si="46"/>
        <v>0.11621768271325696</v>
      </c>
      <c r="L71" s="323">
        <f t="shared" si="47"/>
        <v>0.1935204473916326</v>
      </c>
      <c r="M71" s="399">
        <f t="shared" si="48"/>
        <v>0.1623148092052642</v>
      </c>
      <c r="N71" s="394">
        <f t="shared" si="49"/>
        <v>0.19869650728285534</v>
      </c>
      <c r="O71" s="395">
        <f t="shared" si="49"/>
        <v>0.36006281492193332</v>
      </c>
      <c r="P71" s="386">
        <f t="shared" si="49"/>
        <v>0.3091253911119371</v>
      </c>
      <c r="R71" s="401">
        <v>3876.1770000000001</v>
      </c>
      <c r="S71" s="369">
        <v>8009.7790000000005</v>
      </c>
      <c r="T71" s="374">
        <v>11885.956</v>
      </c>
      <c r="U71" s="19">
        <v>4455.2470000000003</v>
      </c>
      <c r="V71" s="119">
        <v>10041.112000000001</v>
      </c>
      <c r="W71" s="375">
        <v>14496.359</v>
      </c>
      <c r="X71" s="345">
        <f t="shared" si="50"/>
        <v>0.10440699414111194</v>
      </c>
      <c r="Y71" s="323">
        <f t="shared" si="51"/>
        <v>0.13450079776622428</v>
      </c>
      <c r="Z71" s="399">
        <f t="shared" si="52"/>
        <v>0.12294432113878927</v>
      </c>
      <c r="AA71" s="323">
        <f t="shared" si="53"/>
        <v>0.1218394433315418</v>
      </c>
      <c r="AB71" s="323">
        <f t="shared" si="54"/>
        <v>0.16454136306766831</v>
      </c>
      <c r="AC71" s="399">
        <f t="shared" si="55"/>
        <v>0.14854137082644922</v>
      </c>
      <c r="AE71" s="394">
        <f t="shared" si="56"/>
        <v>0.14939204272663506</v>
      </c>
      <c r="AF71" s="395">
        <f t="shared" si="56"/>
        <v>0.25360662260469363</v>
      </c>
      <c r="AG71" s="386">
        <f t="shared" si="56"/>
        <v>0.21962078607728316</v>
      </c>
      <c r="AI71" s="19">
        <f t="shared" si="57"/>
        <v>31645.800387471903</v>
      </c>
      <c r="AJ71" s="119">
        <f t="shared" si="57"/>
        <v>30163.887445300563</v>
      </c>
      <c r="AK71" s="20">
        <f t="shared" si="57"/>
        <v>30631.672999108574</v>
      </c>
      <c r="AL71" s="119">
        <f t="shared" si="57"/>
        <v>30344.153778778524</v>
      </c>
      <c r="AM71" s="119">
        <f t="shared" si="57"/>
        <v>27802.86958077141</v>
      </c>
      <c r="AN71" s="20">
        <f t="shared" si="57"/>
        <v>28537.392487898582</v>
      </c>
      <c r="AO71" s="384">
        <f t="shared" si="58"/>
        <v>-4.1131732892073794E-2</v>
      </c>
      <c r="AP71" s="385">
        <f t="shared" si="58"/>
        <v>-7.827299676842521E-2</v>
      </c>
      <c r="AQ71" s="386">
        <f t="shared" si="58"/>
        <v>-6.836977240097003E-2</v>
      </c>
    </row>
    <row r="72" spans="1:43" ht="19.5" customHeight="1">
      <c r="A72" s="8" t="s">
        <v>189</v>
      </c>
      <c r="B72" s="19">
        <v>1.1683910000000002</v>
      </c>
      <c r="C72" s="371">
        <v>1.8537980000000001</v>
      </c>
      <c r="D72" s="375">
        <v>3.022189</v>
      </c>
      <c r="E72" s="19">
        <v>1.0901090000000002</v>
      </c>
      <c r="F72" s="369">
        <v>2.0297549999999998</v>
      </c>
      <c r="G72" s="377">
        <v>3.1198639999999997</v>
      </c>
      <c r="H72" s="345">
        <f t="shared" si="43"/>
        <v>9.1748708998400125E-2</v>
      </c>
      <c r="I72" s="323">
        <f t="shared" si="44"/>
        <v>0.10845324895289379</v>
      </c>
      <c r="J72" s="399">
        <f t="shared" si="45"/>
        <v>0.10132139715413302</v>
      </c>
      <c r="K72" s="323">
        <f t="shared" si="46"/>
        <v>8.6287002242050409E-2</v>
      </c>
      <c r="L72" s="323">
        <f t="shared" si="47"/>
        <v>0.10876227681818751</v>
      </c>
      <c r="M72" s="399">
        <f t="shared" si="48"/>
        <v>9.9689441073175525E-2</v>
      </c>
      <c r="N72" s="394">
        <f t="shared" si="49"/>
        <v>-6.6999831392059631E-2</v>
      </c>
      <c r="O72" s="395">
        <f t="shared" si="49"/>
        <v>9.4917029795047625E-2</v>
      </c>
      <c r="P72" s="386">
        <f t="shared" si="49"/>
        <v>3.2319289098067569E-2</v>
      </c>
      <c r="R72" s="401">
        <v>4229.9279999999999</v>
      </c>
      <c r="S72" s="369">
        <v>6951.0789999999997</v>
      </c>
      <c r="T72" s="374">
        <v>11181.007</v>
      </c>
      <c r="U72" s="19">
        <v>3864.4340000000002</v>
      </c>
      <c r="V72" s="119">
        <v>7406.4620000000004</v>
      </c>
      <c r="W72" s="375">
        <v>11270.896000000001</v>
      </c>
      <c r="X72" s="345">
        <f t="shared" si="50"/>
        <v>0.11393547506043335</v>
      </c>
      <c r="Y72" s="323">
        <f t="shared" si="51"/>
        <v>0.11672302954127055</v>
      </c>
      <c r="Z72" s="399">
        <f t="shared" si="52"/>
        <v>0.11565256637859427</v>
      </c>
      <c r="AA72" s="323">
        <f t="shared" si="53"/>
        <v>0.10568224104106537</v>
      </c>
      <c r="AB72" s="323">
        <f t="shared" si="54"/>
        <v>0.12136796731167711</v>
      </c>
      <c r="AC72" s="399">
        <f t="shared" si="55"/>
        <v>0.1154906788858046</v>
      </c>
      <c r="AE72" s="394">
        <f t="shared" ref="AE72:AE74" si="59">(U72-R72)/R72</f>
        <v>-8.6406671697485088E-2</v>
      </c>
      <c r="AF72" s="395">
        <f t="shared" ref="AF72:AF74" si="60">(V72-S72)/S72</f>
        <v>6.5512562869735863E-2</v>
      </c>
      <c r="AG72" s="386">
        <f t="shared" ref="AG72:AG74" si="61">(W72-T72)/T72</f>
        <v>8.0394368771972893E-3</v>
      </c>
      <c r="AI72" s="19">
        <f t="shared" ref="AI72:AI74" si="62">(R72/B72)*10</f>
        <v>36203.017654192809</v>
      </c>
      <c r="AJ72" s="119">
        <f t="shared" ref="AJ72:AJ74" si="63">(S72/C72)*10</f>
        <v>37496.420861388346</v>
      </c>
      <c r="AK72" s="20">
        <f t="shared" ref="AK72:AK74" si="64">(T72/D72)*10</f>
        <v>36996.385732328454</v>
      </c>
      <c r="AL72" s="119">
        <f t="shared" ref="AL72:AL74" si="65">(U72/E72)*10</f>
        <v>35449.977937986012</v>
      </c>
      <c r="AM72" s="119">
        <f t="shared" ref="AM72:AM74" si="66">(V72/F72)*10</f>
        <v>36489.438380494204</v>
      </c>
      <c r="AN72" s="20">
        <f t="shared" ref="AN72:AN74" si="67">(W72/G72)*10</f>
        <v>36126.241400266168</v>
      </c>
      <c r="AO72" s="384">
        <f t="shared" ref="AO72:AO74" si="68">(AL72-AI72)/AI72</f>
        <v>-2.0800468165381905E-2</v>
      </c>
      <c r="AP72" s="385">
        <f t="shared" ref="AP72:AP74" si="69">(AM72-AJ72)/AJ72</f>
        <v>-2.6855429338619188E-2</v>
      </c>
      <c r="AQ72" s="386">
        <f t="shared" ref="AQ72:AQ74" si="70">(AN72-AK72)/AK72</f>
        <v>-2.3519711853959013E-2</v>
      </c>
    </row>
    <row r="73" spans="1:43" ht="19.5" customHeight="1">
      <c r="A73" s="8" t="s">
        <v>193</v>
      </c>
      <c r="B73" s="19">
        <v>2.7502739999999997</v>
      </c>
      <c r="C73" s="371">
        <v>0.79371700000000012</v>
      </c>
      <c r="D73" s="375">
        <v>3.5439909999999997</v>
      </c>
      <c r="E73" s="19">
        <v>2.2406229999999998</v>
      </c>
      <c r="F73" s="369">
        <v>1.1484310000000002</v>
      </c>
      <c r="G73" s="377">
        <v>3.3890539999999998</v>
      </c>
      <c r="H73" s="345">
        <f t="shared" si="43"/>
        <v>0.21596716244122544</v>
      </c>
      <c r="I73" s="323">
        <f t="shared" si="44"/>
        <v>4.6435041681533812E-2</v>
      </c>
      <c r="J73" s="399">
        <f t="shared" si="45"/>
        <v>0.11881524273355273</v>
      </c>
      <c r="K73" s="323">
        <f t="shared" si="46"/>
        <v>0.17735533036108284</v>
      </c>
      <c r="L73" s="323">
        <f t="shared" si="47"/>
        <v>6.1537461579642828E-2</v>
      </c>
      <c r="M73" s="399">
        <f t="shared" si="48"/>
        <v>0.10829090595833979</v>
      </c>
      <c r="N73" s="394">
        <f t="shared" si="49"/>
        <v>-0.18530917283150694</v>
      </c>
      <c r="O73" s="395">
        <f t="shared" si="49"/>
        <v>0.44690235940517847</v>
      </c>
      <c r="P73" s="386">
        <f t="shared" si="49"/>
        <v>-4.3718226146736802E-2</v>
      </c>
      <c r="R73" s="401">
        <v>5306.3229999999994</v>
      </c>
      <c r="S73" s="369">
        <v>1869.2069999999997</v>
      </c>
      <c r="T73" s="374">
        <v>7175.5299999999988</v>
      </c>
      <c r="U73" s="19">
        <v>4582.32</v>
      </c>
      <c r="V73" s="119">
        <v>2711.422</v>
      </c>
      <c r="W73" s="375">
        <v>7293.7420000000002</v>
      </c>
      <c r="X73" s="345">
        <f t="shared" si="50"/>
        <v>0.14292877605224102</v>
      </c>
      <c r="Y73" s="323">
        <f t="shared" si="51"/>
        <v>3.1387861349259541E-2</v>
      </c>
      <c r="Z73" s="399">
        <f t="shared" si="52"/>
        <v>7.4221262863585935E-2</v>
      </c>
      <c r="AA73" s="323">
        <f t="shared" si="53"/>
        <v>0.1253145601056441</v>
      </c>
      <c r="AB73" s="323">
        <f t="shared" si="54"/>
        <v>4.4431440634430067E-2</v>
      </c>
      <c r="AC73" s="399">
        <f t="shared" si="55"/>
        <v>7.473755548786061E-2</v>
      </c>
      <c r="AE73" s="394">
        <f t="shared" si="59"/>
        <v>-0.13644156226449083</v>
      </c>
      <c r="AF73" s="395">
        <f t="shared" si="60"/>
        <v>0.45057342498717401</v>
      </c>
      <c r="AG73" s="386">
        <f t="shared" si="61"/>
        <v>1.6474323151042691E-2</v>
      </c>
      <c r="AI73" s="19">
        <f t="shared" si="62"/>
        <v>19293.797636162795</v>
      </c>
      <c r="AJ73" s="119">
        <f t="shared" si="63"/>
        <v>23550.043655358262</v>
      </c>
      <c r="AK73" s="20">
        <f t="shared" si="64"/>
        <v>20247.032230047986</v>
      </c>
      <c r="AL73" s="119">
        <f t="shared" si="65"/>
        <v>20451.097752723239</v>
      </c>
      <c r="AM73" s="119">
        <f t="shared" si="66"/>
        <v>23609.79458060606</v>
      </c>
      <c r="AN73" s="20">
        <f t="shared" si="67"/>
        <v>21521.468822863251</v>
      </c>
      <c r="AO73" s="384">
        <f t="shared" si="68"/>
        <v>5.9983013110456299E-2</v>
      </c>
      <c r="AP73" s="385">
        <f t="shared" si="69"/>
        <v>2.5371895747718768E-3</v>
      </c>
      <c r="AQ73" s="386">
        <f t="shared" si="70"/>
        <v>6.2944365294381965E-2</v>
      </c>
    </row>
    <row r="74" spans="1:43" ht="19.5" customHeight="1">
      <c r="A74" s="8" t="s">
        <v>192</v>
      </c>
      <c r="B74" s="19">
        <v>0.35819400000000001</v>
      </c>
      <c r="C74" s="371">
        <v>1.165559</v>
      </c>
      <c r="D74" s="375">
        <v>1.5237530000000001</v>
      </c>
      <c r="E74" s="19">
        <v>0.35617899999999997</v>
      </c>
      <c r="F74" s="369">
        <v>1.123783</v>
      </c>
      <c r="G74" s="377">
        <v>1.479962</v>
      </c>
      <c r="H74" s="345">
        <f t="shared" si="43"/>
        <v>2.8127430860878704E-2</v>
      </c>
      <c r="I74" s="323">
        <f t="shared" si="44"/>
        <v>6.8189015413915616E-2</v>
      </c>
      <c r="J74" s="399">
        <f t="shared" si="45"/>
        <v>5.1085085306644178E-2</v>
      </c>
      <c r="K74" s="323">
        <f t="shared" si="46"/>
        <v>2.8193160657852805E-2</v>
      </c>
      <c r="L74" s="323">
        <f t="shared" si="47"/>
        <v>6.0216724545362969E-2</v>
      </c>
      <c r="M74" s="399">
        <f t="shared" si="48"/>
        <v>4.7289428189670774E-2</v>
      </c>
      <c r="N74" s="394">
        <f t="shared" si="49"/>
        <v>-5.625443195586873E-3</v>
      </c>
      <c r="O74" s="395">
        <f t="shared" si="49"/>
        <v>-3.5842029446814819E-2</v>
      </c>
      <c r="P74" s="386">
        <f t="shared" si="49"/>
        <v>-2.8738909783934886E-2</v>
      </c>
      <c r="R74" s="401">
        <v>1360.6880000000001</v>
      </c>
      <c r="S74" s="369">
        <v>5748.7880000000005</v>
      </c>
      <c r="T74" s="374">
        <v>7109.4760000000006</v>
      </c>
      <c r="U74" s="19">
        <v>1328.5240000000003</v>
      </c>
      <c r="V74" s="119">
        <v>4501.5230000000001</v>
      </c>
      <c r="W74" s="375">
        <v>5830.0470000000005</v>
      </c>
      <c r="X74" s="345">
        <f t="shared" si="50"/>
        <v>3.6650891856559009E-2</v>
      </c>
      <c r="Y74" s="323">
        <f t="shared" si="51"/>
        <v>9.6534070688953713E-2</v>
      </c>
      <c r="Z74" s="399">
        <f t="shared" si="52"/>
        <v>7.3538022559776858E-2</v>
      </c>
      <c r="AA74" s="323">
        <f t="shared" si="53"/>
        <v>3.6331683655831712E-2</v>
      </c>
      <c r="AB74" s="323">
        <f t="shared" si="54"/>
        <v>7.3765408681873021E-2</v>
      </c>
      <c r="AC74" s="399">
        <f t="shared" si="55"/>
        <v>5.9739357542306165E-2</v>
      </c>
      <c r="AE74" s="394">
        <f t="shared" si="59"/>
        <v>-2.3638041931728478E-2</v>
      </c>
      <c r="AF74" s="395">
        <f t="shared" si="60"/>
        <v>-0.21696138386038941</v>
      </c>
      <c r="AG74" s="386">
        <f t="shared" si="61"/>
        <v>-0.17996108292650542</v>
      </c>
      <c r="AI74" s="19">
        <f t="shared" si="62"/>
        <v>37987.459309759513</v>
      </c>
      <c r="AJ74" s="119">
        <f t="shared" si="63"/>
        <v>49322.153576095254</v>
      </c>
      <c r="AK74" s="20">
        <f t="shared" si="64"/>
        <v>46657.666957833717</v>
      </c>
      <c r="AL74" s="119">
        <f t="shared" si="65"/>
        <v>37299.335446503035</v>
      </c>
      <c r="AM74" s="119">
        <f t="shared" si="66"/>
        <v>40056.87041003468</v>
      </c>
      <c r="AN74" s="20">
        <f t="shared" si="67"/>
        <v>39393.220907023293</v>
      </c>
      <c r="AO74" s="384">
        <f t="shared" si="68"/>
        <v>-1.8114500831586004E-2</v>
      </c>
      <c r="AP74" s="385">
        <f t="shared" si="69"/>
        <v>-0.18785236438968345</v>
      </c>
      <c r="AQ74" s="386">
        <f t="shared" si="70"/>
        <v>-0.1556967273433448</v>
      </c>
    </row>
    <row r="75" spans="1:43" ht="19.5" customHeight="1">
      <c r="A75" s="8" t="s">
        <v>186</v>
      </c>
      <c r="B75" s="19">
        <v>0.14696700000000001</v>
      </c>
      <c r="C75" s="371">
        <v>0.87638299999999991</v>
      </c>
      <c r="D75" s="375">
        <v>1.02335</v>
      </c>
      <c r="E75" s="19">
        <v>0.16477599999999998</v>
      </c>
      <c r="F75" s="369">
        <v>0.87353999999999998</v>
      </c>
      <c r="G75" s="377">
        <v>1.038316</v>
      </c>
      <c r="H75" s="345">
        <f t="shared" si="43"/>
        <v>1.1540685023564774E-2</v>
      </c>
      <c r="I75" s="323">
        <f t="shared" si="44"/>
        <v>5.1271273179215808E-2</v>
      </c>
      <c r="J75" s="399">
        <f t="shared" si="45"/>
        <v>3.4308658981182856E-2</v>
      </c>
      <c r="K75" s="323">
        <f t="shared" si="46"/>
        <v>1.3042757266875232E-2</v>
      </c>
      <c r="L75" s="323">
        <f t="shared" si="47"/>
        <v>4.680771782395389E-2</v>
      </c>
      <c r="M75" s="399">
        <f t="shared" si="48"/>
        <v>3.3177453150949957E-2</v>
      </c>
      <c r="N75" s="394">
        <f t="shared" si="49"/>
        <v>0.12117686283315277</v>
      </c>
      <c r="O75" s="395">
        <f t="shared" si="49"/>
        <v>-3.2440154589944456E-3</v>
      </c>
      <c r="P75" s="386">
        <f t="shared" si="49"/>
        <v>1.4624517516001403E-2</v>
      </c>
      <c r="R75" s="401">
        <v>476.71100000000001</v>
      </c>
      <c r="S75" s="369">
        <v>3759.6730000000002</v>
      </c>
      <c r="T75" s="374">
        <v>4236.384</v>
      </c>
      <c r="U75" s="19">
        <v>503.98999999999995</v>
      </c>
      <c r="V75" s="119">
        <v>3384.3530000000005</v>
      </c>
      <c r="W75" s="375">
        <v>3888.3430000000003</v>
      </c>
      <c r="X75" s="345">
        <f t="shared" si="50"/>
        <v>1.2840477249620855E-2</v>
      </c>
      <c r="Y75" s="323">
        <f t="shared" si="51"/>
        <v>6.3132705389266519E-2</v>
      </c>
      <c r="Z75" s="399">
        <f t="shared" si="52"/>
        <v>4.381972766542537E-2</v>
      </c>
      <c r="AA75" s="323">
        <f t="shared" si="53"/>
        <v>1.3782818560825862E-2</v>
      </c>
      <c r="AB75" s="323">
        <f t="shared" si="54"/>
        <v>5.5458604158797602E-2</v>
      </c>
      <c r="AC75" s="399">
        <f t="shared" si="55"/>
        <v>3.9843094356550368E-2</v>
      </c>
      <c r="AE75" s="394">
        <f t="shared" si="56"/>
        <v>5.7223349157036314E-2</v>
      </c>
      <c r="AF75" s="395">
        <f t="shared" si="56"/>
        <v>-9.9827830771452644E-2</v>
      </c>
      <c r="AG75" s="386">
        <f t="shared" si="56"/>
        <v>-8.2155205949224555E-2</v>
      </c>
      <c r="AI75" s="19">
        <f t="shared" si="57"/>
        <v>32436.60141392285</v>
      </c>
      <c r="AJ75" s="119">
        <f t="shared" si="57"/>
        <v>42899.885095899866</v>
      </c>
      <c r="AK75" s="20">
        <f t="shared" si="57"/>
        <v>41397.215029071187</v>
      </c>
      <c r="AL75" s="119">
        <f t="shared" si="57"/>
        <v>30586.371801718698</v>
      </c>
      <c r="AM75" s="119">
        <f t="shared" si="57"/>
        <v>38742.965405133145</v>
      </c>
      <c r="AN75" s="20">
        <f t="shared" si="57"/>
        <v>37448.551308079623</v>
      </c>
      <c r="AO75" s="384">
        <f t="shared" si="58"/>
        <v>-5.7041414067812067E-2</v>
      </c>
      <c r="AP75" s="385">
        <f t="shared" si="58"/>
        <v>-9.6898154423355698E-2</v>
      </c>
      <c r="AQ75" s="386">
        <f t="shared" si="58"/>
        <v>-9.53847672655906E-2</v>
      </c>
    </row>
    <row r="76" spans="1:43" ht="19.5" customHeight="1">
      <c r="A76" s="8" t="s">
        <v>197</v>
      </c>
      <c r="B76" s="19">
        <v>0.28311399999999998</v>
      </c>
      <c r="C76" s="371">
        <v>0.756081</v>
      </c>
      <c r="D76" s="375">
        <v>1.0391949999999999</v>
      </c>
      <c r="E76" s="19">
        <v>0.3620000000000001</v>
      </c>
      <c r="F76" s="369">
        <v>0.75686100000000001</v>
      </c>
      <c r="G76" s="377">
        <v>1.1188610000000001</v>
      </c>
      <c r="H76" s="345">
        <f t="shared" si="43"/>
        <v>2.2231722085648591E-2</v>
      </c>
      <c r="I76" s="323">
        <f t="shared" si="44"/>
        <v>4.423321252992661E-2</v>
      </c>
      <c r="J76" s="399">
        <f t="shared" si="45"/>
        <v>3.4839875770704368E-2</v>
      </c>
      <c r="K76" s="323">
        <f t="shared" si="46"/>
        <v>2.8653918838962206E-2</v>
      </c>
      <c r="L76" s="323">
        <f t="shared" si="47"/>
        <v>4.0555596904498434E-2</v>
      </c>
      <c r="M76" s="399">
        <f t="shared" si="48"/>
        <v>3.5751118551505534E-2</v>
      </c>
      <c r="N76" s="394">
        <f t="shared" si="49"/>
        <v>0.27863687419202204</v>
      </c>
      <c r="O76" s="395">
        <f t="shared" si="49"/>
        <v>1.031635499371103E-3</v>
      </c>
      <c r="P76" s="386">
        <f t="shared" si="49"/>
        <v>7.6661261842099176E-2</v>
      </c>
      <c r="R76" s="401">
        <v>1242.962</v>
      </c>
      <c r="S76" s="369">
        <v>2174.2559999999999</v>
      </c>
      <c r="T76" s="374">
        <v>3417.2179999999998</v>
      </c>
      <c r="U76" s="19">
        <v>1464.4010000000001</v>
      </c>
      <c r="V76" s="119">
        <v>2193.8999999999996</v>
      </c>
      <c r="W76" s="375">
        <v>3658.3009999999995</v>
      </c>
      <c r="X76" s="345">
        <f t="shared" si="50"/>
        <v>3.3479876241880799E-2</v>
      </c>
      <c r="Y76" s="323">
        <f t="shared" si="51"/>
        <v>3.6510266581387542E-2</v>
      </c>
      <c r="Z76" s="399">
        <f t="shared" si="52"/>
        <v>3.5346550769096839E-2</v>
      </c>
      <c r="AA76" s="323">
        <f t="shared" si="53"/>
        <v>4.0047566982067018E-2</v>
      </c>
      <c r="AB76" s="323">
        <f t="shared" si="54"/>
        <v>3.5950928187451492E-2</v>
      </c>
      <c r="AC76" s="399">
        <f t="shared" si="55"/>
        <v>3.748589873055503E-2</v>
      </c>
      <c r="AE76" s="394">
        <f t="shared" si="56"/>
        <v>0.17815427985730867</v>
      </c>
      <c r="AF76" s="395">
        <f t="shared" si="56"/>
        <v>9.0348146676379314E-3</v>
      </c>
      <c r="AG76" s="386">
        <f t="shared" si="56"/>
        <v>7.0549493769493085E-2</v>
      </c>
      <c r="AI76" s="19">
        <f t="shared" si="57"/>
        <v>43903.233326504524</v>
      </c>
      <c r="AJ76" s="119">
        <f t="shared" si="57"/>
        <v>28756.918901546262</v>
      </c>
      <c r="AK76" s="20">
        <f t="shared" si="57"/>
        <v>32883.318337751822</v>
      </c>
      <c r="AL76" s="119">
        <f t="shared" si="57"/>
        <v>40453.066298342535</v>
      </c>
      <c r="AM76" s="119">
        <f t="shared" si="57"/>
        <v>28986.828492946519</v>
      </c>
      <c r="AN76" s="20">
        <f t="shared" si="57"/>
        <v>32696.653114193799</v>
      </c>
      <c r="AO76" s="384">
        <f t="shared" si="58"/>
        <v>-7.8585716056569138E-2</v>
      </c>
      <c r="AP76" s="385">
        <f t="shared" si="58"/>
        <v>7.994931313308919E-3</v>
      </c>
      <c r="AQ76" s="386">
        <f t="shared" si="58"/>
        <v>-5.6765932695947091E-3</v>
      </c>
    </row>
    <row r="77" spans="1:43" ht="19.5" customHeight="1">
      <c r="A77" s="8" t="s">
        <v>199</v>
      </c>
      <c r="B77" s="19">
        <v>0.35008</v>
      </c>
      <c r="C77" s="371">
        <v>0.13113999999999998</v>
      </c>
      <c r="D77" s="375">
        <v>0.48121999999999998</v>
      </c>
      <c r="E77" s="19">
        <v>0.427398</v>
      </c>
      <c r="F77" s="369">
        <v>0.17920900000000003</v>
      </c>
      <c r="G77" s="377">
        <v>0.60660700000000001</v>
      </c>
      <c r="H77" s="345">
        <f t="shared" si="43"/>
        <v>2.7490273415457591E-2</v>
      </c>
      <c r="I77" s="323">
        <f t="shared" si="44"/>
        <v>7.6721191131301734E-3</v>
      </c>
      <c r="J77" s="399">
        <f t="shared" si="45"/>
        <v>1.6133300312625019E-2</v>
      </c>
      <c r="K77" s="323">
        <f t="shared" si="46"/>
        <v>3.383046299429493E-2</v>
      </c>
      <c r="L77" s="323">
        <f t="shared" si="47"/>
        <v>9.6027248935514724E-3</v>
      </c>
      <c r="M77" s="399">
        <f t="shared" si="48"/>
        <v>1.9382996432240569E-2</v>
      </c>
      <c r="N77" s="394">
        <f t="shared" si="49"/>
        <v>0.22085808957952469</v>
      </c>
      <c r="O77" s="395">
        <f t="shared" si="49"/>
        <v>0.36654720146408465</v>
      </c>
      <c r="P77" s="386">
        <f t="shared" si="49"/>
        <v>0.2605606583267529</v>
      </c>
      <c r="R77" s="401">
        <v>1055.7839999999999</v>
      </c>
      <c r="S77" s="369">
        <v>622.20499999999993</v>
      </c>
      <c r="T77" s="374">
        <v>1677.9889999999998</v>
      </c>
      <c r="U77" s="19">
        <v>1304.136</v>
      </c>
      <c r="V77" s="119">
        <v>631.75800000000004</v>
      </c>
      <c r="W77" s="375">
        <v>1935.894</v>
      </c>
      <c r="X77" s="345">
        <f t="shared" si="50"/>
        <v>2.8438132185986273E-2</v>
      </c>
      <c r="Y77" s="323">
        <f t="shared" si="51"/>
        <v>1.0448112098240609E-2</v>
      </c>
      <c r="Z77" s="399">
        <f t="shared" si="52"/>
        <v>1.7356552429047847E-2</v>
      </c>
      <c r="AA77" s="323">
        <f t="shared" si="53"/>
        <v>3.5664735146810844E-2</v>
      </c>
      <c r="AB77" s="323">
        <f t="shared" si="54"/>
        <v>1.0352471165435063E-2</v>
      </c>
      <c r="AC77" s="399">
        <f t="shared" si="55"/>
        <v>1.9836729245922932E-2</v>
      </c>
      <c r="AE77" s="394">
        <f t="shared" si="56"/>
        <v>0.23522993339546736</v>
      </c>
      <c r="AF77" s="395">
        <f t="shared" si="56"/>
        <v>1.5353460676143895E-2</v>
      </c>
      <c r="AG77" s="386">
        <f t="shared" si="56"/>
        <v>0.15369886214987119</v>
      </c>
      <c r="AI77" s="19">
        <f t="shared" si="57"/>
        <v>30158.363802559412</v>
      </c>
      <c r="AJ77" s="119">
        <f t="shared" si="57"/>
        <v>47445.859386914752</v>
      </c>
      <c r="AK77" s="20">
        <f t="shared" si="57"/>
        <v>34869.477577823032</v>
      </c>
      <c r="AL77" s="119">
        <f t="shared" si="57"/>
        <v>30513.385649909451</v>
      </c>
      <c r="AM77" s="119">
        <f t="shared" si="57"/>
        <v>35252.582180582445</v>
      </c>
      <c r="AN77" s="20">
        <f t="shared" si="57"/>
        <v>31913.479402644545</v>
      </c>
      <c r="AO77" s="384">
        <f t="shared" si="58"/>
        <v>1.177192004428005E-2</v>
      </c>
      <c r="AP77" s="385">
        <f t="shared" si="58"/>
        <v>-0.25699349456182746</v>
      </c>
      <c r="AQ77" s="386">
        <f t="shared" si="58"/>
        <v>-8.4773228064033299E-2</v>
      </c>
    </row>
    <row r="78" spans="1:43" ht="19.5" customHeight="1">
      <c r="A78" s="8" t="s">
        <v>198</v>
      </c>
      <c r="B78" s="19">
        <v>2.7329000000000006E-2</v>
      </c>
      <c r="C78" s="371">
        <v>5.4198999999999997E-2</v>
      </c>
      <c r="D78" s="375">
        <v>8.1528000000000003E-2</v>
      </c>
      <c r="E78" s="19">
        <v>2.2749999999999999E-2</v>
      </c>
      <c r="F78" s="369">
        <v>4.9539E-2</v>
      </c>
      <c r="G78" s="377">
        <v>7.2288999999999992E-2</v>
      </c>
      <c r="H78" s="345">
        <f t="shared" si="43"/>
        <v>2.1460285711010071E-3</v>
      </c>
      <c r="I78" s="323">
        <f t="shared" si="44"/>
        <v>3.1708188486544329E-3</v>
      </c>
      <c r="J78" s="399">
        <f t="shared" si="45"/>
        <v>2.7332939360119957E-3</v>
      </c>
      <c r="K78" s="323">
        <f t="shared" si="46"/>
        <v>1.8007642364264915E-3</v>
      </c>
      <c r="L78" s="323">
        <f t="shared" si="47"/>
        <v>2.6544949667798288E-3</v>
      </c>
      <c r="M78" s="399">
        <f t="shared" si="48"/>
        <v>2.309860303442325E-3</v>
      </c>
      <c r="N78" s="394">
        <f t="shared" si="49"/>
        <v>-0.16755095319989774</v>
      </c>
      <c r="O78" s="395">
        <f t="shared" si="49"/>
        <v>-8.5979446115241942E-2</v>
      </c>
      <c r="P78" s="386">
        <f t="shared" si="49"/>
        <v>-0.11332303012461989</v>
      </c>
      <c r="R78" s="401">
        <v>416.892</v>
      </c>
      <c r="S78" s="369">
        <v>1263.942</v>
      </c>
      <c r="T78" s="374">
        <v>1680.8340000000001</v>
      </c>
      <c r="U78" s="19">
        <v>356.93899999999996</v>
      </c>
      <c r="V78" s="119">
        <v>1125.94</v>
      </c>
      <c r="W78" s="375">
        <v>1482.8789999999999</v>
      </c>
      <c r="X78" s="345">
        <f t="shared" si="50"/>
        <v>1.1229219047911496E-2</v>
      </c>
      <c r="Y78" s="323">
        <f t="shared" si="51"/>
        <v>2.1224206976277006E-2</v>
      </c>
      <c r="Z78" s="399">
        <f t="shared" si="52"/>
        <v>1.7385980149766306E-2</v>
      </c>
      <c r="AA78" s="323">
        <f t="shared" si="53"/>
        <v>9.7613553330078429E-3</v>
      </c>
      <c r="AB78" s="323">
        <f t="shared" si="54"/>
        <v>1.8450516469929869E-2</v>
      </c>
      <c r="AC78" s="399">
        <f t="shared" si="55"/>
        <v>1.5194772661863174E-2</v>
      </c>
      <c r="AE78" s="394">
        <f t="shared" si="56"/>
        <v>-0.14380942786141263</v>
      </c>
      <c r="AF78" s="395">
        <f t="shared" si="56"/>
        <v>-0.10918380748483708</v>
      </c>
      <c r="AG78" s="386">
        <f t="shared" si="56"/>
        <v>-0.11777189181085113</v>
      </c>
      <c r="AI78" s="19">
        <f t="shared" si="57"/>
        <v>152545.64748069813</v>
      </c>
      <c r="AJ78" s="119">
        <f t="shared" si="57"/>
        <v>233203.9336519124</v>
      </c>
      <c r="AK78" s="20">
        <f t="shared" si="57"/>
        <v>206166.47041507211</v>
      </c>
      <c r="AL78" s="119">
        <f t="shared" si="57"/>
        <v>156896.26373626373</v>
      </c>
      <c r="AM78" s="119">
        <f t="shared" si="57"/>
        <v>227283.55437130344</v>
      </c>
      <c r="AN78" s="20">
        <f t="shared" si="57"/>
        <v>205132.03945275216</v>
      </c>
      <c r="AO78" s="384">
        <f t="shared" si="58"/>
        <v>2.8520094328591681E-2</v>
      </c>
      <c r="AP78" s="385">
        <f t="shared" si="58"/>
        <v>-2.5387133003707856E-2</v>
      </c>
      <c r="AQ78" s="386">
        <f t="shared" si="58"/>
        <v>-5.0174548763305005E-3</v>
      </c>
    </row>
    <row r="79" spans="1:43" ht="19.5" customHeight="1">
      <c r="A79" s="8" t="s">
        <v>220</v>
      </c>
      <c r="B79" s="19">
        <v>0.110318</v>
      </c>
      <c r="C79" s="371">
        <v>0.23977500000000002</v>
      </c>
      <c r="D79" s="375">
        <v>0.35009299999999999</v>
      </c>
      <c r="E79" s="19">
        <v>0.159695</v>
      </c>
      <c r="F79" s="369">
        <v>0.20158400000000001</v>
      </c>
      <c r="G79" s="377">
        <v>0.36127900000000002</v>
      </c>
      <c r="H79" s="345">
        <f t="shared" si="43"/>
        <v>8.6627970253840558E-3</v>
      </c>
      <c r="I79" s="323">
        <f t="shared" si="44"/>
        <v>1.4027622085944699E-2</v>
      </c>
      <c r="J79" s="399">
        <f t="shared" si="45"/>
        <v>1.1737158693212731E-2</v>
      </c>
      <c r="K79" s="323">
        <f t="shared" si="46"/>
        <v>1.2640573394994662E-2</v>
      </c>
      <c r="L79" s="323">
        <f t="shared" si="47"/>
        <v>1.0801665624726883E-2</v>
      </c>
      <c r="M79" s="399">
        <f t="shared" si="48"/>
        <v>1.154399729650901E-2</v>
      </c>
      <c r="N79" s="394">
        <f t="shared" si="49"/>
        <v>0.44758788230388519</v>
      </c>
      <c r="O79" s="395">
        <f t="shared" si="49"/>
        <v>-0.15927849025127724</v>
      </c>
      <c r="P79" s="386">
        <f t="shared" si="49"/>
        <v>3.1951510027335678E-2</v>
      </c>
      <c r="R79" s="401">
        <v>327.55400000000009</v>
      </c>
      <c r="S79" s="369">
        <v>703.51999999999987</v>
      </c>
      <c r="T79" s="374">
        <v>1031.0740000000001</v>
      </c>
      <c r="U79" s="19">
        <v>536.54099999999994</v>
      </c>
      <c r="V79" s="119">
        <v>614.68900000000008</v>
      </c>
      <c r="W79" s="375">
        <v>1151.23</v>
      </c>
      <c r="X79" s="345">
        <f t="shared" si="50"/>
        <v>8.822850081123176E-3</v>
      </c>
      <c r="Y79" s="323">
        <f t="shared" si="51"/>
        <v>1.1813559555699862E-2</v>
      </c>
      <c r="Z79" s="399">
        <f t="shared" si="52"/>
        <v>1.0665081796858074E-2</v>
      </c>
      <c r="AA79" s="323">
        <f t="shared" si="53"/>
        <v>1.4673003935482983E-2</v>
      </c>
      <c r="AB79" s="323">
        <f t="shared" si="54"/>
        <v>1.0072765438997391E-2</v>
      </c>
      <c r="AC79" s="399">
        <f t="shared" si="55"/>
        <v>1.1796429871565208E-2</v>
      </c>
      <c r="AE79" s="394">
        <f t="shared" si="56"/>
        <v>0.63802304352869998</v>
      </c>
      <c r="AF79" s="395">
        <f t="shared" si="56"/>
        <v>-0.12626648851489625</v>
      </c>
      <c r="AG79" s="386">
        <f t="shared" si="56"/>
        <v>0.11653479769638254</v>
      </c>
      <c r="AI79" s="19">
        <f t="shared" si="57"/>
        <v>29691.800068891756</v>
      </c>
      <c r="AJ79" s="119">
        <f t="shared" si="57"/>
        <v>29340.840371181308</v>
      </c>
      <c r="AK79" s="20">
        <f t="shared" si="57"/>
        <v>29451.431476779031</v>
      </c>
      <c r="AL79" s="119">
        <f t="shared" si="57"/>
        <v>33597.858417608564</v>
      </c>
      <c r="AM79" s="119">
        <f t="shared" si="57"/>
        <v>30492.94586871974</v>
      </c>
      <c r="AN79" s="20">
        <f t="shared" si="57"/>
        <v>31865.400424602591</v>
      </c>
      <c r="AO79" s="384">
        <f t="shared" si="58"/>
        <v>0.13155343696420765</v>
      </c>
      <c r="AP79" s="385">
        <f t="shared" si="58"/>
        <v>3.9266274686189116E-2</v>
      </c>
      <c r="AQ79" s="386">
        <f t="shared" si="58"/>
        <v>8.196440127967472E-2</v>
      </c>
    </row>
    <row r="80" spans="1:43" ht="19.5" customHeight="1">
      <c r="A80" s="8" t="s">
        <v>221</v>
      </c>
      <c r="B80" s="19">
        <v>0.104703</v>
      </c>
      <c r="C80" s="371">
        <v>0.27702599999999999</v>
      </c>
      <c r="D80" s="375">
        <v>0.38172899999999998</v>
      </c>
      <c r="E80" s="19">
        <v>9.5060999999999993E-2</v>
      </c>
      <c r="F80" s="369">
        <v>0.42576899999999995</v>
      </c>
      <c r="G80" s="377">
        <v>0.5208299999999999</v>
      </c>
      <c r="H80" s="345">
        <f t="shared" si="43"/>
        <v>8.2218752782754114E-3</v>
      </c>
      <c r="I80" s="323">
        <f t="shared" si="44"/>
        <v>1.620692747776422E-2</v>
      </c>
      <c r="J80" s="399">
        <f t="shared" si="45"/>
        <v>1.2797781877390873E-2</v>
      </c>
      <c r="K80" s="323">
        <f t="shared" si="46"/>
        <v>7.5245032562170858E-3</v>
      </c>
      <c r="L80" s="323">
        <f t="shared" si="47"/>
        <v>2.2814381951813335E-2</v>
      </c>
      <c r="M80" s="399">
        <f t="shared" si="48"/>
        <v>1.664215222014229E-2</v>
      </c>
      <c r="N80" s="394">
        <f t="shared" si="49"/>
        <v>-9.2089051889630777E-2</v>
      </c>
      <c r="O80" s="395">
        <f t="shared" si="49"/>
        <v>0.53692794178163772</v>
      </c>
      <c r="P80" s="386">
        <f t="shared" si="49"/>
        <v>0.36439725564471109</v>
      </c>
      <c r="R80" s="401">
        <v>282.26</v>
      </c>
      <c r="S80" s="369">
        <v>563.00700000000006</v>
      </c>
      <c r="T80" s="374">
        <v>845.26700000000005</v>
      </c>
      <c r="U80" s="19">
        <v>282.96799999999996</v>
      </c>
      <c r="V80" s="119">
        <v>808.13200000000018</v>
      </c>
      <c r="W80" s="375">
        <v>1091.1000000000001</v>
      </c>
      <c r="X80" s="345">
        <f t="shared" si="50"/>
        <v>7.6028308733760751E-3</v>
      </c>
      <c r="Y80" s="323">
        <f t="shared" si="51"/>
        <v>9.4540549306002877E-3</v>
      </c>
      <c r="Z80" s="399">
        <f t="shared" si="52"/>
        <v>8.743156839552577E-3</v>
      </c>
      <c r="AA80" s="323">
        <f t="shared" si="53"/>
        <v>7.7384404502465771E-3</v>
      </c>
      <c r="AB80" s="323">
        <f t="shared" si="54"/>
        <v>1.3242670813611176E-2</v>
      </c>
      <c r="AC80" s="399">
        <f t="shared" si="55"/>
        <v>1.118028945811419E-2</v>
      </c>
      <c r="AE80" s="394">
        <f t="shared" si="56"/>
        <v>2.5083256571953871E-3</v>
      </c>
      <c r="AF80" s="395">
        <f t="shared" si="56"/>
        <v>0.43538535044857363</v>
      </c>
      <c r="AG80" s="386">
        <f t="shared" si="56"/>
        <v>0.29083473032781365</v>
      </c>
      <c r="AI80" s="19">
        <f t="shared" si="57"/>
        <v>26958.157836929218</v>
      </c>
      <c r="AJ80" s="119">
        <f t="shared" si="57"/>
        <v>20323.254856944837</v>
      </c>
      <c r="AK80" s="20">
        <f t="shared" si="57"/>
        <v>22143.117237621453</v>
      </c>
      <c r="AL80" s="119">
        <f t="shared" si="57"/>
        <v>29766.991721105391</v>
      </c>
      <c r="AM80" s="119">
        <f t="shared" si="57"/>
        <v>18980.526999382302</v>
      </c>
      <c r="AN80" s="20">
        <f t="shared" si="57"/>
        <v>20949.254075226087</v>
      </c>
      <c r="AO80" s="384">
        <f t="shared" si="58"/>
        <v>0.10419235250297519</v>
      </c>
      <c r="AP80" s="385">
        <f t="shared" si="58"/>
        <v>-6.606854399130363E-2</v>
      </c>
      <c r="AQ80" s="386">
        <f t="shared" si="58"/>
        <v>-5.3915767576164779E-2</v>
      </c>
    </row>
    <row r="81" spans="1:43" ht="19.5" customHeight="1">
      <c r="A81" s="8" t="s">
        <v>218</v>
      </c>
      <c r="B81" s="19">
        <v>0.35000600000000004</v>
      </c>
      <c r="C81" s="371">
        <v>0.205369</v>
      </c>
      <c r="D81" s="375">
        <v>0.55537500000000006</v>
      </c>
      <c r="E81" s="19">
        <v>0.34522000000000003</v>
      </c>
      <c r="F81" s="369">
        <v>0.17277099999999998</v>
      </c>
      <c r="G81" s="377">
        <v>0.51799099999999998</v>
      </c>
      <c r="H81" s="345">
        <f t="shared" si="43"/>
        <v>2.7484462514427131E-2</v>
      </c>
      <c r="I81" s="323">
        <f t="shared" si="44"/>
        <v>1.2014758503465235E-2</v>
      </c>
      <c r="J81" s="399">
        <f t="shared" si="45"/>
        <v>1.8619408297918045E-2</v>
      </c>
      <c r="K81" s="323">
        <f t="shared" si="46"/>
        <v>2.7325706799962792E-2</v>
      </c>
      <c r="L81" s="323">
        <f t="shared" si="47"/>
        <v>9.257751466632708E-3</v>
      </c>
      <c r="M81" s="399">
        <f t="shared" si="48"/>
        <v>1.6551437264872848E-2</v>
      </c>
      <c r="N81" s="394">
        <f t="shared" si="49"/>
        <v>-1.3674051301977715E-2</v>
      </c>
      <c r="O81" s="395">
        <f t="shared" si="49"/>
        <v>-0.15872892208658568</v>
      </c>
      <c r="P81" s="386">
        <f t="shared" si="49"/>
        <v>-6.731307674994387E-2</v>
      </c>
      <c r="R81" s="401">
        <v>715.09799999999996</v>
      </c>
      <c r="S81" s="369">
        <v>480.72899999999998</v>
      </c>
      <c r="T81" s="374">
        <v>1195.827</v>
      </c>
      <c r="U81" s="19">
        <v>678.58000000000015</v>
      </c>
      <c r="V81" s="119">
        <v>402.81299999999999</v>
      </c>
      <c r="W81" s="375">
        <v>1081.393</v>
      </c>
      <c r="X81" s="345">
        <f t="shared" si="50"/>
        <v>1.926156434453867E-2</v>
      </c>
      <c r="Y81" s="323">
        <f t="shared" si="51"/>
        <v>8.0724367063509782E-3</v>
      </c>
      <c r="Z81" s="399">
        <f t="shared" si="52"/>
        <v>1.2369231277184178E-2</v>
      </c>
      <c r="AA81" s="323">
        <f t="shared" si="53"/>
        <v>1.8557401970287539E-2</v>
      </c>
      <c r="AB81" s="323">
        <f t="shared" si="54"/>
        <v>6.6008027877168052E-3</v>
      </c>
      <c r="AC81" s="399">
        <f t="shared" si="55"/>
        <v>1.1080823717329739E-2</v>
      </c>
      <c r="AE81" s="394">
        <f t="shared" si="56"/>
        <v>-5.1067126463785112E-2</v>
      </c>
      <c r="AF81" s="395">
        <f t="shared" si="56"/>
        <v>-0.16207884275756196</v>
      </c>
      <c r="AG81" s="386">
        <f t="shared" si="56"/>
        <v>-9.5694444096010522E-2</v>
      </c>
      <c r="AI81" s="19">
        <f t="shared" si="57"/>
        <v>20431.021182494009</v>
      </c>
      <c r="AJ81" s="119">
        <f t="shared" si="57"/>
        <v>23408.060612848094</v>
      </c>
      <c r="AK81" s="20">
        <f t="shared" si="57"/>
        <v>21531.883862255232</v>
      </c>
      <c r="AL81" s="119">
        <f t="shared" si="57"/>
        <v>19656.450958808877</v>
      </c>
      <c r="AM81" s="119">
        <f t="shared" si="57"/>
        <v>23314.850293162628</v>
      </c>
      <c r="AN81" s="20">
        <f t="shared" si="57"/>
        <v>20876.675463473308</v>
      </c>
      <c r="AO81" s="384">
        <f t="shared" si="58"/>
        <v>-3.7911478666020376E-2</v>
      </c>
      <c r="AP81" s="385">
        <f t="shared" si="58"/>
        <v>-3.9819753215396729E-3</v>
      </c>
      <c r="AQ81" s="386">
        <f t="shared" si="58"/>
        <v>-3.0429682928509824E-2</v>
      </c>
    </row>
    <row r="82" spans="1:43" ht="19.5" customHeight="1">
      <c r="A82" s="8" t="s">
        <v>217</v>
      </c>
      <c r="B82" s="19">
        <v>5.7987000000000011E-2</v>
      </c>
      <c r="C82" s="371">
        <v>0.25869600000000004</v>
      </c>
      <c r="D82" s="375">
        <v>0.31668300000000005</v>
      </c>
      <c r="E82" s="19">
        <v>7.5158000000000003E-2</v>
      </c>
      <c r="F82" s="369">
        <v>0.17917000000000002</v>
      </c>
      <c r="G82" s="377">
        <v>0.254328</v>
      </c>
      <c r="H82" s="345">
        <f t="shared" si="43"/>
        <v>4.553469162883168E-3</v>
      </c>
      <c r="I82" s="323">
        <f t="shared" si="44"/>
        <v>1.5134562498782402E-2</v>
      </c>
      <c r="J82" s="399">
        <f t="shared" si="45"/>
        <v>1.0617060685139915E-2</v>
      </c>
      <c r="K82" s="323">
        <f t="shared" si="46"/>
        <v>5.9490918013776822E-3</v>
      </c>
      <c r="L82" s="323">
        <f t="shared" si="47"/>
        <v>9.6006351197630551E-3</v>
      </c>
      <c r="M82" s="399">
        <f t="shared" si="48"/>
        <v>8.1265773665962961E-3</v>
      </c>
      <c r="N82" s="394">
        <f t="shared" si="49"/>
        <v>0.29611809543518353</v>
      </c>
      <c r="O82" s="395">
        <f t="shared" si="49"/>
        <v>-0.30741101524569381</v>
      </c>
      <c r="P82" s="386">
        <f t="shared" si="49"/>
        <v>-0.19690037040194783</v>
      </c>
      <c r="R82" s="401">
        <v>151.58499999999998</v>
      </c>
      <c r="S82" s="369">
        <v>1346.037</v>
      </c>
      <c r="T82" s="374">
        <v>1497.6220000000001</v>
      </c>
      <c r="U82" s="19">
        <v>200.39799999999997</v>
      </c>
      <c r="V82" s="119">
        <v>745.44600000000003</v>
      </c>
      <c r="W82" s="375">
        <v>945.84400000000005</v>
      </c>
      <c r="X82" s="345">
        <f t="shared" si="50"/>
        <v>4.08302670566397E-3</v>
      </c>
      <c r="Y82" s="323">
        <f t="shared" si="51"/>
        <v>2.2602752251073999E-2</v>
      </c>
      <c r="Z82" s="399">
        <f t="shared" si="52"/>
        <v>1.5490896997474655E-2</v>
      </c>
      <c r="AA82" s="323">
        <f t="shared" si="53"/>
        <v>5.4803652333426872E-3</v>
      </c>
      <c r="AB82" s="323">
        <f t="shared" si="54"/>
        <v>1.2215449935559036E-2</v>
      </c>
      <c r="AC82" s="399">
        <f t="shared" si="55"/>
        <v>9.6918794814595897E-3</v>
      </c>
      <c r="AE82" s="394">
        <f t="shared" si="56"/>
        <v>0.32201735000164922</v>
      </c>
      <c r="AF82" s="395">
        <f t="shared" si="56"/>
        <v>-0.44619204375511223</v>
      </c>
      <c r="AG82" s="386">
        <f t="shared" si="56"/>
        <v>-0.36843609402105471</v>
      </c>
      <c r="AI82" s="19">
        <f t="shared" si="57"/>
        <v>26141.204062979625</v>
      </c>
      <c r="AJ82" s="119">
        <f t="shared" si="57"/>
        <v>52031.612394470721</v>
      </c>
      <c r="AK82" s="20">
        <f t="shared" si="57"/>
        <v>47290.88710161265</v>
      </c>
      <c r="AL82" s="119">
        <f t="shared" si="57"/>
        <v>26663.562095851405</v>
      </c>
      <c r="AM82" s="119">
        <f t="shared" si="57"/>
        <v>41605.514316012719</v>
      </c>
      <c r="AN82" s="20">
        <f t="shared" si="57"/>
        <v>37189.927967034695</v>
      </c>
      <c r="AO82" s="384">
        <f t="shared" si="58"/>
        <v>1.9982171885170638E-2</v>
      </c>
      <c r="AP82" s="385">
        <f t="shared" si="58"/>
        <v>-0.20038006893605242</v>
      </c>
      <c r="AQ82" s="386">
        <f t="shared" si="58"/>
        <v>-0.2135920840916834</v>
      </c>
    </row>
    <row r="83" spans="1:43" ht="19.5" customHeight="1">
      <c r="A83" s="8" t="s">
        <v>222</v>
      </c>
      <c r="B83" s="19">
        <v>4.6248000000000004E-2</v>
      </c>
      <c r="C83" s="371">
        <v>0.147753</v>
      </c>
      <c r="D83" s="375">
        <v>0.19400100000000001</v>
      </c>
      <c r="E83" s="19">
        <v>4.7337999999999991E-2</v>
      </c>
      <c r="F83" s="369">
        <v>0.10829799999999999</v>
      </c>
      <c r="G83" s="377">
        <v>0.155636</v>
      </c>
      <c r="H83" s="345">
        <f t="shared" si="43"/>
        <v>3.6316560926590571E-3</v>
      </c>
      <c r="I83" s="323">
        <f t="shared" si="44"/>
        <v>8.6440339737862033E-3</v>
      </c>
      <c r="J83" s="399">
        <f t="shared" si="45"/>
        <v>6.5040447070977229E-3</v>
      </c>
      <c r="K83" s="323">
        <f t="shared" si="46"/>
        <v>3.747014392261857E-3</v>
      </c>
      <c r="L83" s="323">
        <f t="shared" si="47"/>
        <v>5.8030338907188658E-3</v>
      </c>
      <c r="M83" s="399">
        <f t="shared" si="48"/>
        <v>4.9730583932071229E-3</v>
      </c>
      <c r="N83" s="394">
        <f t="shared" si="49"/>
        <v>2.3568586749696998E-2</v>
      </c>
      <c r="O83" s="395">
        <f t="shared" si="49"/>
        <v>-0.26703349508977825</v>
      </c>
      <c r="P83" s="386">
        <f t="shared" si="49"/>
        <v>-0.19775671259426503</v>
      </c>
      <c r="R83" s="401">
        <v>214.78900000000004</v>
      </c>
      <c r="S83" s="369">
        <v>874.46800000000007</v>
      </c>
      <c r="T83" s="374">
        <v>1089.2570000000001</v>
      </c>
      <c r="U83" s="19">
        <v>221.37</v>
      </c>
      <c r="V83" s="119">
        <v>616.5809999999999</v>
      </c>
      <c r="W83" s="375">
        <v>837.95099999999991</v>
      </c>
      <c r="X83" s="345">
        <f t="shared" si="50"/>
        <v>5.7854617744688384E-3</v>
      </c>
      <c r="Y83" s="323">
        <f t="shared" si="51"/>
        <v>1.46841309380739E-2</v>
      </c>
      <c r="Z83" s="399">
        <f t="shared" si="52"/>
        <v>1.126690713062325E-2</v>
      </c>
      <c r="AA83" s="323">
        <f t="shared" si="53"/>
        <v>6.053895007460508E-3</v>
      </c>
      <c r="AB83" s="323">
        <f t="shared" si="54"/>
        <v>1.0103769202218437E-2</v>
      </c>
      <c r="AC83" s="399">
        <f t="shared" si="55"/>
        <v>8.5863208979160867E-3</v>
      </c>
      <c r="AE83" s="394">
        <f t="shared" si="56"/>
        <v>3.0639371662422001E-2</v>
      </c>
      <c r="AF83" s="395">
        <f t="shared" si="56"/>
        <v>-0.29490730364061368</v>
      </c>
      <c r="AG83" s="386">
        <f t="shared" si="56"/>
        <v>-0.23071322929299526</v>
      </c>
      <c r="AI83" s="19">
        <f t="shared" si="57"/>
        <v>46442.873205327807</v>
      </c>
      <c r="AJ83" s="119">
        <f t="shared" si="57"/>
        <v>59184.449723525075</v>
      </c>
      <c r="AK83" s="20">
        <f t="shared" si="57"/>
        <v>56146.978623821524</v>
      </c>
      <c r="AL83" s="119">
        <f t="shared" si="57"/>
        <v>46763.699353584874</v>
      </c>
      <c r="AM83" s="119">
        <f t="shared" si="57"/>
        <v>56933.738388520564</v>
      </c>
      <c r="AN83" s="20">
        <f t="shared" si="57"/>
        <v>53840.435374849003</v>
      </c>
      <c r="AO83" s="384">
        <f>(AL83-AI83)/AI83</f>
        <v>6.9079737344988944E-3</v>
      </c>
      <c r="AP83" s="385">
        <f>(AM83-AJ83)/AJ83</f>
        <v>-3.8028761702077321E-2</v>
      </c>
      <c r="AQ83" s="386">
        <f>(AN83-AK83)/AK83</f>
        <v>-4.1080451798236599E-2</v>
      </c>
    </row>
    <row r="84" spans="1:43" ht="19.5" customHeight="1">
      <c r="A84" s="8" t="s">
        <v>206</v>
      </c>
      <c r="B84" s="19">
        <v>8.1018000000000007E-2</v>
      </c>
      <c r="C84" s="371">
        <v>0.18298700000000001</v>
      </c>
      <c r="D84" s="375">
        <v>0.26400500000000005</v>
      </c>
      <c r="E84" s="19">
        <v>0.11646600000000001</v>
      </c>
      <c r="F84" s="369">
        <v>0.19655999999999996</v>
      </c>
      <c r="G84" s="377">
        <v>0.31302599999999997</v>
      </c>
      <c r="H84" s="345">
        <f t="shared" si="43"/>
        <v>6.3619943200798196E-3</v>
      </c>
      <c r="I84" s="323">
        <f t="shared" si="44"/>
        <v>1.0705338265627203E-2</v>
      </c>
      <c r="J84" s="399">
        <f t="shared" si="45"/>
        <v>8.8509869686101347E-3</v>
      </c>
      <c r="K84" s="323">
        <f t="shared" si="46"/>
        <v>9.2188047278966064E-3</v>
      </c>
      <c r="L84" s="323">
        <f t="shared" si="47"/>
        <v>1.0532459893624075E-2</v>
      </c>
      <c r="M84" s="399">
        <f t="shared" si="48"/>
        <v>1.0002162588296106E-2</v>
      </c>
      <c r="N84" s="394">
        <f t="shared" ref="N84:N85" si="71">(E84-B84)/B84</f>
        <v>0.43753240020736139</v>
      </c>
      <c r="O84" s="395">
        <f t="shared" ref="O84:O85" si="72">(F84-C84)/C84</f>
        <v>7.4174668145824268E-2</v>
      </c>
      <c r="P84" s="386">
        <f t="shared" ref="P84:P85" si="73">(G84-D84)/D84</f>
        <v>0.18568208935436797</v>
      </c>
      <c r="R84" s="401">
        <v>181.03700000000001</v>
      </c>
      <c r="S84" s="369">
        <v>300.67300000000006</v>
      </c>
      <c r="T84" s="374">
        <v>481.71000000000004</v>
      </c>
      <c r="U84" s="19">
        <v>306.16300000000001</v>
      </c>
      <c r="V84" s="119">
        <v>500.08</v>
      </c>
      <c r="W84" s="375">
        <v>806.24299999999994</v>
      </c>
      <c r="X84" s="345">
        <f t="shared" si="50"/>
        <v>4.8763327882923001E-3</v>
      </c>
      <c r="Y84" s="323">
        <f t="shared" si="51"/>
        <v>5.048923118448582E-3</v>
      </c>
      <c r="Z84" s="399">
        <f t="shared" si="52"/>
        <v>4.9826458162697375E-3</v>
      </c>
      <c r="AA84" s="323">
        <f t="shared" si="53"/>
        <v>8.3727635053039325E-3</v>
      </c>
      <c r="AB84" s="323">
        <f t="shared" si="54"/>
        <v>8.1946944564386462E-3</v>
      </c>
      <c r="AC84" s="399">
        <f t="shared" si="55"/>
        <v>8.2614151897886148E-3</v>
      </c>
      <c r="AE84" s="394">
        <f t="shared" ref="AE84" si="74">(U84-R84)/R84</f>
        <v>0.6911625800250778</v>
      </c>
      <c r="AF84" s="395">
        <f t="shared" ref="AF84" si="75">(V84-S84)/S84</f>
        <v>0.66320221636129573</v>
      </c>
      <c r="AG84" s="386">
        <f t="shared" ref="AG84" si="76">(W84-T84)/T84</f>
        <v>0.67371032363870353</v>
      </c>
      <c r="AI84" s="19">
        <f t="shared" ref="AI84:AI85" si="77">(R84/B84)*10</f>
        <v>22345.281295514575</v>
      </c>
      <c r="AJ84" s="119">
        <f t="shared" ref="AJ84:AJ85" si="78">(S84/C84)*10</f>
        <v>16431.385836152298</v>
      </c>
      <c r="AK84" s="20">
        <f t="shared" ref="AK84:AK85" si="79">(T84/D84)*10</f>
        <v>18246.245336262567</v>
      </c>
      <c r="AL84" s="119">
        <f t="shared" ref="AL84:AL85" si="80">(U84/E84)*10</f>
        <v>26287.757800559815</v>
      </c>
      <c r="AM84" s="119">
        <f t="shared" ref="AM84:AM85" si="81">(V84/F84)*10</f>
        <v>25441.595441595447</v>
      </c>
      <c r="AN84" s="20">
        <f t="shared" ref="AN84:AN85" si="82">(W84/G84)*10</f>
        <v>25756.422789161283</v>
      </c>
      <c r="AO84" s="384">
        <f t="shared" ref="AO84:AO85" si="83">(AL84-AI84)/AI84</f>
        <v>0.17643440925653614</v>
      </c>
      <c r="AP84" s="385">
        <f t="shared" ref="AP84:AP85" si="84">(AM84-AJ84)/AJ84</f>
        <v>0.54835360177708847</v>
      </c>
      <c r="AQ84" s="386">
        <f t="shared" ref="AQ84:AQ85" si="85">(AN84-AK84)/AK84</f>
        <v>0.41160125354518812</v>
      </c>
    </row>
    <row r="85" spans="1:43" ht="19.5" customHeight="1">
      <c r="A85" s="8" t="s">
        <v>224</v>
      </c>
      <c r="B85" s="19">
        <v>1.655E-3</v>
      </c>
      <c r="C85" s="371">
        <v>4.3089999999999995E-3</v>
      </c>
      <c r="D85" s="375">
        <v>5.9639999999999997E-3</v>
      </c>
      <c r="E85" s="19">
        <v>9.0050000000000009E-3</v>
      </c>
      <c r="F85" s="369">
        <v>6.3369999999999989E-3</v>
      </c>
      <c r="G85" s="377">
        <v>1.5342E-2</v>
      </c>
      <c r="H85" s="345">
        <f t="shared" si="43"/>
        <v>1.2996001628936903E-4</v>
      </c>
      <c r="I85" s="323">
        <f t="shared" si="44"/>
        <v>2.5209059980538294E-4</v>
      </c>
      <c r="J85" s="399">
        <f t="shared" si="45"/>
        <v>1.9994805507771E-4</v>
      </c>
      <c r="K85" s="323">
        <f t="shared" si="46"/>
        <v>7.1278601973716739E-4</v>
      </c>
      <c r="L85" s="323">
        <f t="shared" si="47"/>
        <v>3.3956144864619333E-4</v>
      </c>
      <c r="M85" s="399">
        <f t="shared" si="48"/>
        <v>4.9022502421408728E-4</v>
      </c>
      <c r="N85" s="394">
        <f t="shared" si="71"/>
        <v>4.4410876132930515</v>
      </c>
      <c r="O85" s="395">
        <f t="shared" si="72"/>
        <v>0.4706428405662566</v>
      </c>
      <c r="P85" s="386">
        <f t="shared" si="73"/>
        <v>1.5724346076458755</v>
      </c>
      <c r="R85" s="401">
        <v>17.841999999999999</v>
      </c>
      <c r="S85" s="369">
        <v>126.26900000000001</v>
      </c>
      <c r="T85" s="374">
        <v>144.11099999999999</v>
      </c>
      <c r="U85" s="19">
        <v>53.09</v>
      </c>
      <c r="V85" s="119">
        <v>647.87699999999995</v>
      </c>
      <c r="W85" s="375">
        <v>700.96699999999998</v>
      </c>
      <c r="X85" s="345">
        <f t="shared" si="50"/>
        <v>4.8058424304816812E-4</v>
      </c>
      <c r="Y85" s="323">
        <f t="shared" si="51"/>
        <v>2.1203183300242583E-3</v>
      </c>
      <c r="Z85" s="399">
        <f t="shared" si="52"/>
        <v>1.490635592427909E-3</v>
      </c>
      <c r="AA85" s="323">
        <f t="shared" si="53"/>
        <v>1.4518737224830753E-3</v>
      </c>
      <c r="AB85" s="323">
        <f t="shared" si="54"/>
        <v>1.061660946319409E-2</v>
      </c>
      <c r="AC85" s="399">
        <f t="shared" si="55"/>
        <v>7.1826724961836022E-3</v>
      </c>
      <c r="AE85" s="394">
        <f t="shared" si="56"/>
        <v>1.9755632776594556</v>
      </c>
      <c r="AF85" s="395">
        <f t="shared" si="56"/>
        <v>4.1309268308135803</v>
      </c>
      <c r="AG85" s="386">
        <f t="shared" si="56"/>
        <v>3.8640769962043149</v>
      </c>
      <c r="AI85" s="19">
        <f t="shared" si="77"/>
        <v>107806.64652567975</v>
      </c>
      <c r="AJ85" s="119">
        <f t="shared" si="78"/>
        <v>293035.50707820849</v>
      </c>
      <c r="AK85" s="20">
        <f t="shared" si="79"/>
        <v>241634.80885311871</v>
      </c>
      <c r="AL85" s="119">
        <f t="shared" si="80"/>
        <v>58956.135480288729</v>
      </c>
      <c r="AM85" s="119">
        <f t="shared" si="81"/>
        <v>1022371.784756194</v>
      </c>
      <c r="AN85" s="20">
        <f t="shared" si="82"/>
        <v>456894.14678659884</v>
      </c>
      <c r="AO85" s="384">
        <f t="shared" si="83"/>
        <v>-0.45313079127968919</v>
      </c>
      <c r="AP85" s="385">
        <f t="shared" si="84"/>
        <v>2.488900696540274</v>
      </c>
      <c r="AQ85" s="386">
        <f t="shared" si="85"/>
        <v>0.89084573102349962</v>
      </c>
    </row>
    <row r="86" spans="1:43" ht="19.5" customHeight="1">
      <c r="A86" s="8" t="s">
        <v>225</v>
      </c>
      <c r="B86" s="19">
        <v>1.6718E-2</v>
      </c>
      <c r="C86" s="371">
        <v>0.20960300000000001</v>
      </c>
      <c r="D86" s="375">
        <v>0.22632100000000002</v>
      </c>
      <c r="E86" s="19">
        <v>1.9334E-2</v>
      </c>
      <c r="F86" s="369">
        <v>0.17920900000000001</v>
      </c>
      <c r="G86" s="377">
        <v>0.198543</v>
      </c>
      <c r="H86" s="345">
        <f t="shared" si="43"/>
        <v>1.3127924787466293E-3</v>
      </c>
      <c r="I86" s="323">
        <f t="shared" si="44"/>
        <v>1.2262461357857435E-2</v>
      </c>
      <c r="J86" s="399">
        <f t="shared" si="45"/>
        <v>7.5875995595644551E-3</v>
      </c>
      <c r="K86" s="323">
        <f t="shared" si="46"/>
        <v>1.5303725603107599E-3</v>
      </c>
      <c r="L86" s="323">
        <f t="shared" si="47"/>
        <v>9.6027248935514724E-3</v>
      </c>
      <c r="M86" s="399">
        <f t="shared" si="48"/>
        <v>6.3440716322863723E-3</v>
      </c>
      <c r="N86" s="394">
        <f t="shared" si="49"/>
        <v>0.15647804761335091</v>
      </c>
      <c r="O86" s="395">
        <f t="shared" si="49"/>
        <v>-0.14500746649618565</v>
      </c>
      <c r="P86" s="386">
        <f t="shared" si="49"/>
        <v>-0.12273717419064083</v>
      </c>
      <c r="R86" s="401">
        <v>63.530999999999999</v>
      </c>
      <c r="S86" s="369">
        <v>528.01800000000003</v>
      </c>
      <c r="T86" s="374">
        <v>591.54899999999998</v>
      </c>
      <c r="U86" s="19">
        <v>77.188999999999993</v>
      </c>
      <c r="V86" s="119">
        <v>430.92599999999999</v>
      </c>
      <c r="W86" s="375">
        <v>508.11500000000001</v>
      </c>
      <c r="X86" s="345">
        <f t="shared" si="50"/>
        <v>1.7112429965863228E-3</v>
      </c>
      <c r="Y86" s="323">
        <f t="shared" si="51"/>
        <v>8.8665170705616494E-3</v>
      </c>
      <c r="Z86" s="399">
        <f t="shared" si="52"/>
        <v>6.1187833965841406E-3</v>
      </c>
      <c r="AA86" s="323">
        <f t="shared" si="53"/>
        <v>2.1109188315077431E-3</v>
      </c>
      <c r="AB86" s="323">
        <f t="shared" si="54"/>
        <v>7.0614839692354821E-3</v>
      </c>
      <c r="AC86" s="399">
        <f t="shared" si="55"/>
        <v>5.2065555659515086E-3</v>
      </c>
      <c r="AE86" s="394">
        <f t="shared" si="56"/>
        <v>0.21498166249547457</v>
      </c>
      <c r="AF86" s="395">
        <f t="shared" si="56"/>
        <v>-0.18388009499676156</v>
      </c>
      <c r="AG86" s="386">
        <f t="shared" si="56"/>
        <v>-0.14104326099782094</v>
      </c>
      <c r="AI86" s="19">
        <f t="shared" si="57"/>
        <v>38001.555209953345</v>
      </c>
      <c r="AJ86" s="119">
        <f t="shared" si="57"/>
        <v>25191.337910239836</v>
      </c>
      <c r="AK86" s="20">
        <f t="shared" si="57"/>
        <v>26137.609855028913</v>
      </c>
      <c r="AL86" s="119">
        <f t="shared" si="57"/>
        <v>39923.968139029683</v>
      </c>
      <c r="AM86" s="119">
        <f t="shared" si="57"/>
        <v>24046.002153909682</v>
      </c>
      <c r="AN86" s="20">
        <f t="shared" si="57"/>
        <v>25592.189097575843</v>
      </c>
      <c r="AO86" s="384">
        <f t="shared" ref="AO86:AQ97" si="86">(AL86-AI86)/AI86</f>
        <v>5.0587743539843875E-2</v>
      </c>
      <c r="AP86" s="385">
        <f t="shared" si="86"/>
        <v>-4.5465459611996051E-2</v>
      </c>
      <c r="AQ86" s="386">
        <f t="shared" si="86"/>
        <v>-2.0867277477865116E-2</v>
      </c>
    </row>
    <row r="87" spans="1:43" ht="19.5" customHeight="1">
      <c r="A87" s="8" t="s">
        <v>223</v>
      </c>
      <c r="B87" s="19">
        <v>2.6577999999999997E-2</v>
      </c>
      <c r="C87" s="371">
        <v>0.105294</v>
      </c>
      <c r="D87" s="375">
        <v>0.13187199999999999</v>
      </c>
      <c r="E87" s="19">
        <v>1.7278000000000002E-2</v>
      </c>
      <c r="F87" s="369">
        <v>9.1637999999999997E-2</v>
      </c>
      <c r="G87" s="377">
        <v>0.108916</v>
      </c>
      <c r="H87" s="345">
        <f t="shared" si="43"/>
        <v>2.0870557782107853E-3</v>
      </c>
      <c r="I87" s="323">
        <f t="shared" si="44"/>
        <v>6.160043540475283E-3</v>
      </c>
      <c r="J87" s="399">
        <f t="shared" si="45"/>
        <v>4.4211183633815852E-3</v>
      </c>
      <c r="K87" s="323">
        <f t="shared" si="46"/>
        <v>1.3676309660209638E-3</v>
      </c>
      <c r="L87" s="323">
        <f t="shared" si="47"/>
        <v>4.9103253954615542E-3</v>
      </c>
      <c r="M87" s="399">
        <f t="shared" si="48"/>
        <v>3.480207843651514E-3</v>
      </c>
      <c r="N87" s="394">
        <f t="shared" si="49"/>
        <v>-0.34991346226202108</v>
      </c>
      <c r="O87" s="395">
        <f t="shared" si="49"/>
        <v>-0.12969399965810019</v>
      </c>
      <c r="P87" s="386">
        <f t="shared" si="49"/>
        <v>-0.17407789371511764</v>
      </c>
      <c r="R87" s="401">
        <v>98.399000000000001</v>
      </c>
      <c r="S87" s="369">
        <v>337.05500000000001</v>
      </c>
      <c r="T87" s="374">
        <v>435.45400000000001</v>
      </c>
      <c r="U87" s="19">
        <v>56.13600000000001</v>
      </c>
      <c r="V87" s="119">
        <v>377.06600000000003</v>
      </c>
      <c r="W87" s="375">
        <v>433.20200000000006</v>
      </c>
      <c r="X87" s="345">
        <f t="shared" si="50"/>
        <v>2.6504320665674641E-3</v>
      </c>
      <c r="Y87" s="323">
        <f t="shared" si="51"/>
        <v>5.6598523368865394E-3</v>
      </c>
      <c r="Z87" s="399">
        <f t="shared" si="52"/>
        <v>4.5041893489400717E-3</v>
      </c>
      <c r="AA87" s="323">
        <f t="shared" si="53"/>
        <v>1.5351739175986047E-3</v>
      </c>
      <c r="AB87" s="323">
        <f t="shared" si="54"/>
        <v>6.1788926969914707E-3</v>
      </c>
      <c r="AC87" s="399">
        <f t="shared" si="55"/>
        <v>4.4389366271047415E-3</v>
      </c>
      <c r="AE87" s="394">
        <f t="shared" si="56"/>
        <v>-0.42950639742273794</v>
      </c>
      <c r="AF87" s="395">
        <f t="shared" si="56"/>
        <v>0.11870762931865726</v>
      </c>
      <c r="AG87" s="386">
        <f t="shared" si="56"/>
        <v>-5.1716139936708646E-3</v>
      </c>
      <c r="AI87" s="19">
        <f t="shared" si="57"/>
        <v>37022.725562495303</v>
      </c>
      <c r="AJ87" s="119">
        <f t="shared" si="57"/>
        <v>32010.845822174106</v>
      </c>
      <c r="AK87" s="20">
        <f t="shared" si="57"/>
        <v>33020.959718514925</v>
      </c>
      <c r="AL87" s="119">
        <f t="shared" si="57"/>
        <v>32489.871512906589</v>
      </c>
      <c r="AM87" s="119">
        <f t="shared" si="57"/>
        <v>41147.340622885706</v>
      </c>
      <c r="AN87" s="20">
        <f t="shared" si="57"/>
        <v>39773.954239964747</v>
      </c>
      <c r="AO87" s="384">
        <f t="shared" si="86"/>
        <v>-0.12243436918054941</v>
      </c>
      <c r="AP87" s="385">
        <f t="shared" si="86"/>
        <v>0.28541872499922183</v>
      </c>
      <c r="AQ87" s="386">
        <f t="shared" si="86"/>
        <v>0.20450630687343116</v>
      </c>
    </row>
    <row r="88" spans="1:43" ht="19.5" customHeight="1">
      <c r="A88" s="8" t="s">
        <v>227</v>
      </c>
      <c r="B88" s="19">
        <v>8.3724000000000021E-2</v>
      </c>
      <c r="C88" s="371">
        <v>0.10095200000000001</v>
      </c>
      <c r="D88" s="375">
        <v>0.18467600000000003</v>
      </c>
      <c r="E88" s="19">
        <v>7.1866999999999986E-2</v>
      </c>
      <c r="F88" s="369">
        <v>7.2207999999999994E-2</v>
      </c>
      <c r="G88" s="377">
        <v>0.14407499999999998</v>
      </c>
      <c r="H88" s="345">
        <f t="shared" si="43"/>
        <v>6.5744848361396586E-3</v>
      </c>
      <c r="I88" s="323">
        <f t="shared" si="44"/>
        <v>5.9060223326881005E-3</v>
      </c>
      <c r="J88" s="399">
        <f t="shared" si="45"/>
        <v>6.1914163345961068E-3</v>
      </c>
      <c r="K88" s="323">
        <f t="shared" si="46"/>
        <v>5.6885944342533034E-3</v>
      </c>
      <c r="L88" s="323">
        <f t="shared" si="47"/>
        <v>3.8691893772833095E-3</v>
      </c>
      <c r="M88" s="399">
        <f t="shared" si="48"/>
        <v>4.6036481790929871E-3</v>
      </c>
      <c r="N88" s="394">
        <f t="shared" si="49"/>
        <v>-0.14162008504132664</v>
      </c>
      <c r="O88" s="395">
        <f t="shared" si="49"/>
        <v>-0.28472937633726936</v>
      </c>
      <c r="P88" s="386">
        <f t="shared" si="49"/>
        <v>-0.21984989928306897</v>
      </c>
      <c r="R88" s="401">
        <v>305.90700000000004</v>
      </c>
      <c r="S88" s="369">
        <v>277.572</v>
      </c>
      <c r="T88" s="374">
        <v>583.47900000000004</v>
      </c>
      <c r="U88" s="19">
        <v>239.03400000000002</v>
      </c>
      <c r="V88" s="119">
        <v>183.58300000000003</v>
      </c>
      <c r="W88" s="375">
        <v>422.61700000000008</v>
      </c>
      <c r="X88" s="345">
        <f t="shared" si="50"/>
        <v>8.2397760362143257E-3</v>
      </c>
      <c r="Y88" s="323">
        <f t="shared" si="51"/>
        <v>4.6610094282958873E-3</v>
      </c>
      <c r="Z88" s="399">
        <f t="shared" si="52"/>
        <v>6.0353100376393477E-3</v>
      </c>
      <c r="AA88" s="323">
        <f t="shared" si="53"/>
        <v>6.536959566397051E-3</v>
      </c>
      <c r="AB88" s="323">
        <f t="shared" si="54"/>
        <v>3.0083318516964806E-3</v>
      </c>
      <c r="AC88" s="399">
        <f t="shared" si="55"/>
        <v>4.3304741911097469E-3</v>
      </c>
      <c r="AE88" s="394">
        <f t="shared" si="56"/>
        <v>-0.21860565465974957</v>
      </c>
      <c r="AF88" s="395">
        <f t="shared" si="56"/>
        <v>-0.33861124320896913</v>
      </c>
      <c r="AG88" s="386">
        <f t="shared" si="56"/>
        <v>-0.27569458369538569</v>
      </c>
      <c r="AI88" s="19">
        <f t="shared" si="57"/>
        <v>36537.551956428259</v>
      </c>
      <c r="AJ88" s="119">
        <f t="shared" si="57"/>
        <v>27495.443379031618</v>
      </c>
      <c r="AK88" s="20">
        <f t="shared" si="57"/>
        <v>31594.738894063114</v>
      </c>
      <c r="AL88" s="119">
        <f t="shared" si="57"/>
        <v>33260.606397929521</v>
      </c>
      <c r="AM88" s="119">
        <f t="shared" si="57"/>
        <v>25424.191225348994</v>
      </c>
      <c r="AN88" s="20">
        <f t="shared" si="57"/>
        <v>29333.125108450469</v>
      </c>
      <c r="AO88" s="384">
        <f t="shared" si="86"/>
        <v>-8.9687058465399067E-2</v>
      </c>
      <c r="AP88" s="385">
        <f t="shared" si="86"/>
        <v>-7.5330742084420727E-2</v>
      </c>
      <c r="AQ88" s="386">
        <f t="shared" si="86"/>
        <v>-7.1581974239312937E-2</v>
      </c>
    </row>
    <row r="89" spans="1:43" ht="19.5" customHeight="1">
      <c r="A89" s="8" t="s">
        <v>228</v>
      </c>
      <c r="B89" s="19">
        <v>0.121142</v>
      </c>
      <c r="C89" s="371">
        <v>0.112272</v>
      </c>
      <c r="D89" s="375">
        <v>0.23341400000000001</v>
      </c>
      <c r="E89" s="19">
        <v>0.10595299999999999</v>
      </c>
      <c r="F89" s="369">
        <v>9.9074999999999983E-2</v>
      </c>
      <c r="G89" s="377">
        <v>0.20502799999999999</v>
      </c>
      <c r="H89" s="345">
        <f t="shared" si="43"/>
        <v>9.5127590896234102E-3</v>
      </c>
      <c r="I89" s="323">
        <f t="shared" si="44"/>
        <v>6.56827937371779E-3</v>
      </c>
      <c r="J89" s="399">
        <f t="shared" si="45"/>
        <v>7.8253982776506723E-3</v>
      </c>
      <c r="K89" s="323">
        <f t="shared" si="46"/>
        <v>8.3866537644877379E-3</v>
      </c>
      <c r="L89" s="323">
        <f t="shared" si="47"/>
        <v>5.3088291817297781E-3</v>
      </c>
      <c r="M89" s="399">
        <f t="shared" si="48"/>
        <v>6.5512877241927963E-3</v>
      </c>
      <c r="N89" s="394">
        <f t="shared" si="49"/>
        <v>-0.1253817833616748</v>
      </c>
      <c r="O89" s="395">
        <f t="shared" si="49"/>
        <v>-0.11754489097905101</v>
      </c>
      <c r="P89" s="386">
        <f t="shared" si="49"/>
        <v>-0.1216122426246927</v>
      </c>
      <c r="R89" s="401">
        <v>242.09699999999998</v>
      </c>
      <c r="S89" s="369">
        <v>231.173</v>
      </c>
      <c r="T89" s="374">
        <v>473.27</v>
      </c>
      <c r="U89" s="19">
        <v>211.17500000000001</v>
      </c>
      <c r="V89" s="119">
        <v>206.25</v>
      </c>
      <c r="W89" s="375">
        <v>417.42500000000001</v>
      </c>
      <c r="X89" s="345">
        <f t="shared" si="50"/>
        <v>6.52101801867685E-3</v>
      </c>
      <c r="Y89" s="323">
        <f t="shared" si="51"/>
        <v>3.8818740095090472E-3</v>
      </c>
      <c r="Z89" s="399">
        <f t="shared" si="52"/>
        <v>4.8953453020821203E-3</v>
      </c>
      <c r="AA89" s="323">
        <f t="shared" si="53"/>
        <v>5.7750882152074485E-3</v>
      </c>
      <c r="AB89" s="323">
        <f t="shared" si="54"/>
        <v>3.3797706999689463E-3</v>
      </c>
      <c r="AC89" s="399">
        <f t="shared" si="55"/>
        <v>4.2772727770628866E-3</v>
      </c>
      <c r="AE89" s="394">
        <f t="shared" si="56"/>
        <v>-0.12772566368026028</v>
      </c>
      <c r="AF89" s="395">
        <f t="shared" si="56"/>
        <v>-0.10781103329541081</v>
      </c>
      <c r="AG89" s="386">
        <f t="shared" si="56"/>
        <v>-0.11799818285545244</v>
      </c>
      <c r="AI89" s="19">
        <f t="shared" si="57"/>
        <v>19984.563570025257</v>
      </c>
      <c r="AJ89" s="119">
        <f t="shared" si="57"/>
        <v>20590.441071683057</v>
      </c>
      <c r="AK89" s="20">
        <f t="shared" si="57"/>
        <v>20275.990300496112</v>
      </c>
      <c r="AL89" s="119">
        <f t="shared" si="57"/>
        <v>19931.007144677358</v>
      </c>
      <c r="AM89" s="119">
        <f t="shared" si="57"/>
        <v>20817.562452687362</v>
      </c>
      <c r="AN89" s="20">
        <f t="shared" si="57"/>
        <v>20359.414323897225</v>
      </c>
      <c r="AO89" s="384">
        <f t="shared" si="86"/>
        <v>-2.6798896638517426E-3</v>
      </c>
      <c r="AP89" s="385">
        <f t="shared" si="86"/>
        <v>1.1030428159047674E-2</v>
      </c>
      <c r="AQ89" s="386">
        <f t="shared" si="86"/>
        <v>4.1144241126940661E-3</v>
      </c>
    </row>
    <row r="90" spans="1:43" ht="19.5" customHeight="1">
      <c r="A90" s="8" t="s">
        <v>204</v>
      </c>
      <c r="B90" s="19">
        <v>1.2391000000000001E-2</v>
      </c>
      <c r="C90" s="371">
        <v>0.12692800000000001</v>
      </c>
      <c r="D90" s="375">
        <v>0.13931900000000003</v>
      </c>
      <c r="E90" s="19">
        <v>1.7793999999999997E-2</v>
      </c>
      <c r="F90" s="369">
        <v>0.15376399999999998</v>
      </c>
      <c r="G90" s="377">
        <v>0.17155799999999999</v>
      </c>
      <c r="H90" s="345">
        <f t="shared" si="43"/>
        <v>9.7301181984385001E-4</v>
      </c>
      <c r="I90" s="323">
        <f t="shared" si="44"/>
        <v>7.4257033307258422E-3</v>
      </c>
      <c r="J90" s="399">
        <f t="shared" si="45"/>
        <v>4.6707852255820732E-3</v>
      </c>
      <c r="K90" s="323">
        <f t="shared" si="46"/>
        <v>1.4084746735372742E-3</v>
      </c>
      <c r="L90" s="323">
        <f t="shared" si="47"/>
        <v>8.2392814564672991E-3</v>
      </c>
      <c r="M90" s="399">
        <f t="shared" si="48"/>
        <v>5.4818162367436044E-3</v>
      </c>
      <c r="N90" s="394">
        <f t="shared" si="49"/>
        <v>0.43604228875796919</v>
      </c>
      <c r="O90" s="395">
        <f t="shared" si="49"/>
        <v>0.21142695071221454</v>
      </c>
      <c r="P90" s="386">
        <f t="shared" si="49"/>
        <v>0.23140418751211217</v>
      </c>
      <c r="R90" s="401">
        <v>31.756</v>
      </c>
      <c r="S90" s="369">
        <v>285.779</v>
      </c>
      <c r="T90" s="374">
        <v>317.53499999999997</v>
      </c>
      <c r="U90" s="19">
        <v>42.03</v>
      </c>
      <c r="V90" s="119">
        <v>360.03399999999993</v>
      </c>
      <c r="W90" s="375">
        <v>402.06399999999996</v>
      </c>
      <c r="X90" s="345">
        <f t="shared" si="50"/>
        <v>8.5536561048299669E-4</v>
      </c>
      <c r="Y90" s="323">
        <f t="shared" si="51"/>
        <v>4.7988219755918122E-3</v>
      </c>
      <c r="Z90" s="399">
        <f t="shared" si="52"/>
        <v>3.2844749730526891E-3</v>
      </c>
      <c r="AA90" s="323">
        <f t="shared" si="53"/>
        <v>1.1494114250511142E-3</v>
      </c>
      <c r="AB90" s="323">
        <f t="shared" si="54"/>
        <v>5.8997932809339119E-3</v>
      </c>
      <c r="AC90" s="399">
        <f t="shared" si="55"/>
        <v>4.119871598100287E-3</v>
      </c>
      <c r="AE90" s="394">
        <f t="shared" si="56"/>
        <v>0.3235294117647059</v>
      </c>
      <c r="AF90" s="395">
        <f t="shared" si="56"/>
        <v>0.25983364767880052</v>
      </c>
      <c r="AG90" s="386">
        <f t="shared" si="56"/>
        <v>0.26620372557355881</v>
      </c>
      <c r="AI90" s="19">
        <f t="shared" si="57"/>
        <v>25628.278589298683</v>
      </c>
      <c r="AJ90" s="119">
        <f t="shared" si="57"/>
        <v>22515.047901172315</v>
      </c>
      <c r="AK90" s="20">
        <f t="shared" si="57"/>
        <v>22791.937926628812</v>
      </c>
      <c r="AL90" s="119">
        <f t="shared" si="57"/>
        <v>23620.32145667079</v>
      </c>
      <c r="AM90" s="119">
        <f t="shared" si="57"/>
        <v>23414.713456986028</v>
      </c>
      <c r="AN90" s="20">
        <f t="shared" si="57"/>
        <v>23436.039123794868</v>
      </c>
      <c r="AO90" s="384">
        <f t="shared" si="86"/>
        <v>-7.8349278342336001E-2</v>
      </c>
      <c r="AP90" s="385">
        <f t="shared" si="86"/>
        <v>3.9958411803639543E-2</v>
      </c>
      <c r="AQ90" s="386">
        <f t="shared" si="86"/>
        <v>2.8260045251067661E-2</v>
      </c>
    </row>
    <row r="91" spans="1:43" ht="19.5" customHeight="1">
      <c r="A91" s="8" t="s">
        <v>219</v>
      </c>
      <c r="B91" s="19">
        <v>3.4370000000000005E-2</v>
      </c>
      <c r="C91" s="371">
        <v>1.8219999999999997E-2</v>
      </c>
      <c r="D91" s="375">
        <v>5.2589999999999998E-2</v>
      </c>
      <c r="E91" s="19">
        <v>4.8081000000000006E-2</v>
      </c>
      <c r="F91" s="369">
        <v>4.3471000000000003E-2</v>
      </c>
      <c r="G91" s="377">
        <v>9.1552000000000008E-2</v>
      </c>
      <c r="H91" s="345">
        <f t="shared" si="43"/>
        <v>2.6989279515804315E-3</v>
      </c>
      <c r="I91" s="323">
        <f t="shared" si="44"/>
        <v>1.0659296190424872E-3</v>
      </c>
      <c r="J91" s="399">
        <f t="shared" si="45"/>
        <v>1.763123443416628E-3</v>
      </c>
      <c r="K91" s="323">
        <f t="shared" si="46"/>
        <v>3.8058261649064683E-3</v>
      </c>
      <c r="L91" s="323">
        <f t="shared" si="47"/>
        <v>2.3293475988793869E-3</v>
      </c>
      <c r="M91" s="399">
        <f t="shared" si="48"/>
        <v>2.9253735769031496E-3</v>
      </c>
      <c r="N91" s="394">
        <f t="shared" si="49"/>
        <v>0.39892347977887688</v>
      </c>
      <c r="O91" s="395">
        <f t="shared" si="49"/>
        <v>1.3858946212952805</v>
      </c>
      <c r="P91" s="386">
        <f t="shared" si="49"/>
        <v>0.74086328199277451</v>
      </c>
      <c r="R91" s="401">
        <v>130.06700000000001</v>
      </c>
      <c r="S91" s="369">
        <v>93.256999999999991</v>
      </c>
      <c r="T91" s="374">
        <v>223.32400000000001</v>
      </c>
      <c r="U91" s="19">
        <v>153.73499999999999</v>
      </c>
      <c r="V91" s="119">
        <v>179.38300000000001</v>
      </c>
      <c r="W91" s="375">
        <v>333.11799999999999</v>
      </c>
      <c r="X91" s="345">
        <f t="shared" si="50"/>
        <v>3.5034273478615676E-3</v>
      </c>
      <c r="Y91" s="323">
        <f t="shared" si="51"/>
        <v>1.5659783993147347E-3</v>
      </c>
      <c r="Z91" s="399">
        <f t="shared" si="52"/>
        <v>2.3099881552648333E-3</v>
      </c>
      <c r="AA91" s="323">
        <f t="shared" si="53"/>
        <v>4.204253281709089E-3</v>
      </c>
      <c r="AB91" s="323">
        <f t="shared" si="54"/>
        <v>2.9395074301698403E-3</v>
      </c>
      <c r="AC91" s="399">
        <f t="shared" si="55"/>
        <v>3.4133953475465884E-3</v>
      </c>
      <c r="AE91" s="394">
        <f t="shared" si="56"/>
        <v>0.18196775508007393</v>
      </c>
      <c r="AF91" s="395">
        <f t="shared" si="56"/>
        <v>0.92353389021735666</v>
      </c>
      <c r="AG91" s="386">
        <f t="shared" si="56"/>
        <v>0.49163547133313024</v>
      </c>
      <c r="AI91" s="19">
        <f t="shared" si="57"/>
        <v>37843.177189409369</v>
      </c>
      <c r="AJ91" s="119">
        <f t="shared" si="57"/>
        <v>51183.863885839739</v>
      </c>
      <c r="AK91" s="20">
        <f t="shared" si="57"/>
        <v>42465.107434873556</v>
      </c>
      <c r="AL91" s="119">
        <f t="shared" si="57"/>
        <v>31974.168590503519</v>
      </c>
      <c r="AM91" s="119">
        <f t="shared" si="57"/>
        <v>41264.98125186906</v>
      </c>
      <c r="AN91" s="20">
        <f t="shared" si="57"/>
        <v>36385.660608178958</v>
      </c>
      <c r="AO91" s="384">
        <f t="shared" si="86"/>
        <v>-0.15508762833339285</v>
      </c>
      <c r="AP91" s="385">
        <f t="shared" si="86"/>
        <v>-0.19378925077039338</v>
      </c>
      <c r="AQ91" s="386">
        <f t="shared" si="86"/>
        <v>-0.14316334501256869</v>
      </c>
    </row>
    <row r="92" spans="1:43" ht="19.5" customHeight="1">
      <c r="A92" s="8" t="s">
        <v>230</v>
      </c>
      <c r="B92" s="19">
        <v>1.2072999999999999E-2</v>
      </c>
      <c r="C92" s="371">
        <v>3.4619999999999998E-3</v>
      </c>
      <c r="D92" s="375">
        <v>1.5534999999999998E-2</v>
      </c>
      <c r="E92" s="19">
        <v>2.3031000000000003E-2</v>
      </c>
      <c r="F92" s="369">
        <v>4.0350999999999998E-2</v>
      </c>
      <c r="G92" s="377">
        <v>6.3381999999999994E-2</v>
      </c>
      <c r="H92" s="345">
        <f t="shared" si="43"/>
        <v>9.4804065055078678E-4</v>
      </c>
      <c r="I92" s="323">
        <f t="shared" si="44"/>
        <v>2.0253832827250775E-4</v>
      </c>
      <c r="J92" s="399">
        <f t="shared" si="45"/>
        <v>5.2082378196382042E-4</v>
      </c>
      <c r="K92" s="323">
        <f t="shared" si="46"/>
        <v>1.8230066430390565E-3</v>
      </c>
      <c r="L92" s="323">
        <f t="shared" si="47"/>
        <v>2.1621656958059885E-3</v>
      </c>
      <c r="M92" s="399">
        <f t="shared" si="48"/>
        <v>2.0252537142965241E-3</v>
      </c>
      <c r="N92" s="394">
        <f t="shared" si="49"/>
        <v>0.90764515861840511</v>
      </c>
      <c r="O92" s="395">
        <f t="shared" si="49"/>
        <v>10.655401502021952</v>
      </c>
      <c r="P92" s="386">
        <f t="shared" si="49"/>
        <v>3.0799485033794656</v>
      </c>
      <c r="R92" s="401">
        <v>35.854000000000006</v>
      </c>
      <c r="S92" s="369">
        <v>17.23</v>
      </c>
      <c r="T92" s="374">
        <v>53.084000000000003</v>
      </c>
      <c r="U92" s="19">
        <v>67.171999999999997</v>
      </c>
      <c r="V92" s="119">
        <v>180.714</v>
      </c>
      <c r="W92" s="375">
        <v>247.886</v>
      </c>
      <c r="X92" s="345">
        <f t="shared" si="50"/>
        <v>9.6574753112033541E-4</v>
      </c>
      <c r="Y92" s="323">
        <f t="shared" si="51"/>
        <v>2.8932742657594479E-4</v>
      </c>
      <c r="Z92" s="399">
        <f t="shared" si="52"/>
        <v>5.4908299705395925E-4</v>
      </c>
      <c r="AA92" s="323">
        <f t="shared" si="53"/>
        <v>1.836979877314619E-3</v>
      </c>
      <c r="AB92" s="323">
        <f t="shared" si="54"/>
        <v>2.9613182170869731E-3</v>
      </c>
      <c r="AC92" s="399">
        <f t="shared" si="55"/>
        <v>2.5400396229622343E-3</v>
      </c>
      <c r="AE92" s="394">
        <f t="shared" ref="AE92:AE93" si="87">(U92-R92)/R92</f>
        <v>0.8734869191721979</v>
      </c>
      <c r="AF92" s="395">
        <f t="shared" ref="AF92:AF93" si="88">(V92-S92)/S92</f>
        <v>9.4883343006384209</v>
      </c>
      <c r="AG92" s="386">
        <f t="shared" ref="AG92:AG93" si="89">(W92-T92)/T92</f>
        <v>3.6696933162534848</v>
      </c>
      <c r="AI92" s="19">
        <f t="shared" ref="AI92" si="90">(R92/B92)*10</f>
        <v>29697.672492338283</v>
      </c>
      <c r="AJ92" s="119">
        <f t="shared" ref="AJ92" si="91">(S92/C92)*10</f>
        <v>49768.919699595615</v>
      </c>
      <c r="AK92" s="20">
        <f t="shared" ref="AK92" si="92">(T92/D92)*10</f>
        <v>34170.582555519803</v>
      </c>
      <c r="AL92" s="119">
        <f t="shared" si="57"/>
        <v>29165.906821240933</v>
      </c>
      <c r="AM92" s="119">
        <f t="shared" si="57"/>
        <v>44785.507174543382</v>
      </c>
      <c r="AN92" s="20">
        <f t="shared" si="57"/>
        <v>39109.841910952644</v>
      </c>
      <c r="AO92" s="384">
        <f t="shared" ref="AO92" si="93">(AL92-AI92)/AI92</f>
        <v>-1.790597129234758E-2</v>
      </c>
      <c r="AP92" s="385">
        <f t="shared" ref="AP92" si="94">(AM92-AJ92)/AJ92</f>
        <v>-0.10013101660900077</v>
      </c>
      <c r="AQ92" s="386">
        <f t="shared" ref="AQ92" si="95">(AN92-AK92)/AK92</f>
        <v>0.14454712170644482</v>
      </c>
    </row>
    <row r="93" spans="1:43" ht="19.5" customHeight="1">
      <c r="A93" s="8" t="s">
        <v>233</v>
      </c>
      <c r="B93" s="19">
        <v>1.298E-2</v>
      </c>
      <c r="C93" s="371">
        <v>6.0983000000000002E-2</v>
      </c>
      <c r="D93" s="375">
        <v>7.3963000000000001E-2</v>
      </c>
      <c r="E93" s="19">
        <v>2.9652000000000001E-2</v>
      </c>
      <c r="F93" s="369">
        <v>0.12724399999999997</v>
      </c>
      <c r="G93" s="377">
        <v>0.15689599999999998</v>
      </c>
      <c r="H93" s="345">
        <f t="shared" si="43"/>
        <v>1.0192634510187372E-3</v>
      </c>
      <c r="I93" s="323">
        <f t="shared" si="44"/>
        <v>3.5677050470948411E-3</v>
      </c>
      <c r="J93" s="399">
        <f t="shared" si="45"/>
        <v>2.4796710257734183E-3</v>
      </c>
      <c r="K93" s="323">
        <f t="shared" si="46"/>
        <v>2.3470884016931134E-3</v>
      </c>
      <c r="L93" s="323">
        <f t="shared" si="47"/>
        <v>6.8182352803434149E-3</v>
      </c>
      <c r="M93" s="399">
        <f t="shared" si="48"/>
        <v>5.0133193455281855E-3</v>
      </c>
      <c r="N93" s="394">
        <f t="shared" si="49"/>
        <v>1.2844375963020029</v>
      </c>
      <c r="O93" s="395">
        <f t="shared" si="49"/>
        <v>1.0865487102963114</v>
      </c>
      <c r="P93" s="386">
        <f t="shared" si="49"/>
        <v>1.1212768546435377</v>
      </c>
      <c r="R93" s="401">
        <v>29.352</v>
      </c>
      <c r="S93" s="369">
        <v>103.532</v>
      </c>
      <c r="T93" s="374">
        <v>132.88399999999999</v>
      </c>
      <c r="U93" s="19">
        <v>45.466000000000008</v>
      </c>
      <c r="V93" s="119">
        <v>201.08</v>
      </c>
      <c r="W93" s="375">
        <v>246.54600000000002</v>
      </c>
      <c r="X93" s="345">
        <f t="shared" si="50"/>
        <v>7.9061252673185919E-4</v>
      </c>
      <c r="Y93" s="323">
        <f t="shared" si="51"/>
        <v>1.7385169546291766E-3</v>
      </c>
      <c r="Z93" s="399">
        <f t="shared" si="52"/>
        <v>1.3745072899653062E-3</v>
      </c>
      <c r="AA93" s="323">
        <f t="shared" si="53"/>
        <v>1.2433771080507725E-3</v>
      </c>
      <c r="AB93" s="323">
        <f t="shared" si="54"/>
        <v>3.2950511144230585E-3</v>
      </c>
      <c r="AC93" s="399">
        <f t="shared" si="55"/>
        <v>2.5263089036204026E-3</v>
      </c>
      <c r="AE93" s="394">
        <f t="shared" si="87"/>
        <v>0.54899155083128948</v>
      </c>
      <c r="AF93" s="395">
        <f t="shared" si="88"/>
        <v>0.94220144496387614</v>
      </c>
      <c r="AG93" s="386">
        <f t="shared" si="89"/>
        <v>0.85534752114626322</v>
      </c>
      <c r="AI93" s="19">
        <f t="shared" si="57"/>
        <v>22613.251155624039</v>
      </c>
      <c r="AJ93" s="119">
        <f t="shared" si="57"/>
        <v>16977.190364527818</v>
      </c>
      <c r="AK93" s="20">
        <f t="shared" si="57"/>
        <v>17966.280437516052</v>
      </c>
      <c r="AL93" s="119">
        <f t="shared" si="57"/>
        <v>15333.198435181439</v>
      </c>
      <c r="AM93" s="119">
        <f t="shared" si="57"/>
        <v>15802.709754487445</v>
      </c>
      <c r="AN93" s="20">
        <f t="shared" si="57"/>
        <v>15713.976137058946</v>
      </c>
      <c r="AO93" s="384">
        <f t="shared" ref="AO93" si="96">(AL93-AI93)/AI93</f>
        <v>-0.32193746358457664</v>
      </c>
      <c r="AP93" s="385">
        <f t="shared" ref="AP93" si="97">(AM93-AJ93)/AJ93</f>
        <v>-6.9179916395019969E-2</v>
      </c>
      <c r="AQ93" s="386">
        <f t="shared" ref="AQ93" si="98">(AN93-AK93)/AK93</f>
        <v>-0.12536286006946584</v>
      </c>
    </row>
    <row r="94" spans="1:43" ht="19.5" customHeight="1">
      <c r="A94" s="8" t="s">
        <v>236</v>
      </c>
      <c r="B94" s="19">
        <v>1.2313999999999999E-2</v>
      </c>
      <c r="C94" s="371">
        <v>5.7710000000000001E-3</v>
      </c>
      <c r="D94" s="375">
        <v>1.8084999999999997E-2</v>
      </c>
      <c r="E94" s="19">
        <v>2.3726999999999998E-2</v>
      </c>
      <c r="F94" s="369">
        <v>5.3335999999999995E-2</v>
      </c>
      <c r="G94" s="377">
        <v>7.7062999999999993E-2</v>
      </c>
      <c r="H94" s="345">
        <f t="shared" si="43"/>
        <v>9.6696534174458616E-4</v>
      </c>
      <c r="I94" s="323">
        <f t="shared" si="44"/>
        <v>3.3762238372635537E-4</v>
      </c>
      <c r="J94" s="399">
        <f t="shared" si="45"/>
        <v>6.0631465058356559E-4</v>
      </c>
      <c r="K94" s="323">
        <f t="shared" si="46"/>
        <v>1.8780981555029171E-3</v>
      </c>
      <c r="L94" s="323">
        <f t="shared" si="47"/>
        <v>2.8579531994624222E-3</v>
      </c>
      <c r="M94" s="399">
        <f t="shared" si="48"/>
        <v>2.4624045783476862E-3</v>
      </c>
      <c r="N94" s="394">
        <f t="shared" si="49"/>
        <v>0.92683124898489533</v>
      </c>
      <c r="O94" s="395">
        <f t="shared" si="49"/>
        <v>8.2420724311211213</v>
      </c>
      <c r="P94" s="386">
        <f t="shared" si="49"/>
        <v>3.2611556538567879</v>
      </c>
      <c r="R94" s="401">
        <v>41.225000000000001</v>
      </c>
      <c r="S94" s="369">
        <v>22.995000000000001</v>
      </c>
      <c r="T94" s="374">
        <v>64.22</v>
      </c>
      <c r="U94" s="19">
        <v>69.882000000000005</v>
      </c>
      <c r="V94" s="119">
        <v>175.99600000000001</v>
      </c>
      <c r="W94" s="375">
        <v>245.87800000000001</v>
      </c>
      <c r="X94" s="345">
        <f t="shared" si="50"/>
        <v>1.1104184183197362E-3</v>
      </c>
      <c r="Y94" s="323">
        <f t="shared" si="51"/>
        <v>3.8613373036064136E-4</v>
      </c>
      <c r="Z94" s="399">
        <f t="shared" si="52"/>
        <v>6.642700262000841E-4</v>
      </c>
      <c r="AA94" s="323">
        <f t="shared" si="53"/>
        <v>1.911091344406899E-3</v>
      </c>
      <c r="AB94" s="323">
        <f t="shared" si="54"/>
        <v>2.8840054502387137E-3</v>
      </c>
      <c r="AC94" s="399">
        <f t="shared" si="55"/>
        <v>2.5194640375604442E-3</v>
      </c>
      <c r="AE94" s="394">
        <f t="shared" si="56"/>
        <v>0.69513644633110983</v>
      </c>
      <c r="AF94" s="395">
        <f t="shared" si="56"/>
        <v>6.6536638399652102</v>
      </c>
      <c r="AG94" s="386">
        <f t="shared" si="56"/>
        <v>2.8286826533790101</v>
      </c>
      <c r="AI94" s="19">
        <f t="shared" si="57"/>
        <v>33478.154945590388</v>
      </c>
      <c r="AJ94" s="119">
        <f t="shared" si="57"/>
        <v>39845.780627274304</v>
      </c>
      <c r="AK94" s="20">
        <f t="shared" si="57"/>
        <v>35510.091235830805</v>
      </c>
      <c r="AL94" s="119">
        <f t="shared" si="57"/>
        <v>29452.522442786703</v>
      </c>
      <c r="AM94" s="119">
        <f t="shared" si="57"/>
        <v>32997.600119994007</v>
      </c>
      <c r="AN94" s="20">
        <f t="shared" si="57"/>
        <v>31906.102799008608</v>
      </c>
      <c r="AO94" s="384">
        <f t="shared" si="86"/>
        <v>-0.12024654612377093</v>
      </c>
      <c r="AP94" s="385">
        <f t="shared" si="86"/>
        <v>-0.17186714375957637</v>
      </c>
      <c r="AQ94" s="386">
        <f t="shared" si="86"/>
        <v>-0.10149195091860702</v>
      </c>
    </row>
    <row r="95" spans="1:43" ht="19.5" customHeight="1">
      <c r="A95" s="8" t="s">
        <v>234</v>
      </c>
      <c r="B95" s="19">
        <v>4.7878999999999998E-2</v>
      </c>
      <c r="C95" s="371">
        <v>8.0270000000000011E-3</v>
      </c>
      <c r="D95" s="375">
        <v>5.5905999999999997E-2</v>
      </c>
      <c r="E95" s="19">
        <v>5.1001999999999999E-2</v>
      </c>
      <c r="F95" s="369">
        <v>3.1970999999999999E-2</v>
      </c>
      <c r="G95" s="377">
        <v>8.2972999999999991E-2</v>
      </c>
      <c r="H95" s="345">
        <f t="shared" si="43"/>
        <v>3.7597314923980057E-3</v>
      </c>
      <c r="I95" s="323">
        <f t="shared" si="44"/>
        <v>4.6960576575488734E-4</v>
      </c>
      <c r="J95" s="399">
        <f t="shared" si="45"/>
        <v>1.874295098453128E-3</v>
      </c>
      <c r="K95" s="323">
        <f t="shared" si="46"/>
        <v>4.0370363774164366E-3</v>
      </c>
      <c r="L95" s="323">
        <f t="shared" si="47"/>
        <v>1.7131322510126952E-3</v>
      </c>
      <c r="M95" s="399">
        <f t="shared" si="48"/>
        <v>2.6512476166155297E-3</v>
      </c>
      <c r="N95" s="394">
        <f t="shared" si="49"/>
        <v>6.522692620982061E-2</v>
      </c>
      <c r="O95" s="395">
        <f t="shared" si="49"/>
        <v>2.9829326024666747</v>
      </c>
      <c r="P95" s="386">
        <f t="shared" si="49"/>
        <v>0.48415196937716876</v>
      </c>
      <c r="R95" s="401">
        <v>127.69200000000001</v>
      </c>
      <c r="S95" s="369">
        <v>35.512</v>
      </c>
      <c r="T95" s="374">
        <v>163.20400000000001</v>
      </c>
      <c r="U95" s="19">
        <v>146.506</v>
      </c>
      <c r="V95" s="119">
        <v>88.674000000000007</v>
      </c>
      <c r="W95" s="375">
        <v>235.18</v>
      </c>
      <c r="X95" s="345">
        <f t="shared" si="50"/>
        <v>3.4394553953204063E-3</v>
      </c>
      <c r="Y95" s="323">
        <f t="shared" si="51"/>
        <v>5.9632011448432687E-4</v>
      </c>
      <c r="Z95" s="399">
        <f t="shared" si="52"/>
        <v>1.6881271466203445E-3</v>
      </c>
      <c r="AA95" s="323">
        <f t="shared" si="53"/>
        <v>4.006558892185071E-3</v>
      </c>
      <c r="AB95" s="323">
        <f t="shared" si="54"/>
        <v>1.4530801796317401E-3</v>
      </c>
      <c r="AC95" s="399">
        <f t="shared" si="55"/>
        <v>2.4098437125463249E-3</v>
      </c>
      <c r="AE95" s="394">
        <f t="shared" si="56"/>
        <v>0.14733890925038368</v>
      </c>
      <c r="AF95" s="395">
        <f t="shared" si="56"/>
        <v>1.4970150934895248</v>
      </c>
      <c r="AG95" s="386">
        <f t="shared" si="56"/>
        <v>0.44101860248523317</v>
      </c>
      <c r="AI95" s="19">
        <f t="shared" si="57"/>
        <v>26669.729944234427</v>
      </c>
      <c r="AJ95" s="119">
        <f t="shared" si="57"/>
        <v>44240.687679083087</v>
      </c>
      <c r="AK95" s="20">
        <f t="shared" si="57"/>
        <v>29192.573247951921</v>
      </c>
      <c r="AL95" s="119">
        <f t="shared" si="57"/>
        <v>28725.540174895104</v>
      </c>
      <c r="AM95" s="119">
        <f t="shared" si="57"/>
        <v>27735.760532983018</v>
      </c>
      <c r="AN95" s="20">
        <f t="shared" si="57"/>
        <v>28344.160148482042</v>
      </c>
      <c r="AO95" s="384">
        <f t="shared" si="86"/>
        <v>7.7084028783167766E-2</v>
      </c>
      <c r="AP95" s="385">
        <f t="shared" si="86"/>
        <v>-0.37307121593192516</v>
      </c>
      <c r="AQ95" s="386">
        <f t="shared" si="86"/>
        <v>-2.906263494703748E-2</v>
      </c>
    </row>
    <row r="96" spans="1:43" ht="19.5" customHeight="1" thickBot="1">
      <c r="A96" s="8" t="s">
        <v>17</v>
      </c>
      <c r="B96" s="19">
        <f>B97-SUM(B69:B95)</f>
        <v>0.21065300000000242</v>
      </c>
      <c r="C96" s="371">
        <f t="shared" ref="C96:G96" si="99">C97-SUM(C69:C95)</f>
        <v>0.56317200000000867</v>
      </c>
      <c r="D96" s="376">
        <f t="shared" si="99"/>
        <v>0.77382500000000576</v>
      </c>
      <c r="E96" s="21">
        <f t="shared" si="99"/>
        <v>0.2150490000000076</v>
      </c>
      <c r="F96" s="119">
        <f t="shared" si="99"/>
        <v>0.54125300000001175</v>
      </c>
      <c r="G96" s="375">
        <f t="shared" si="99"/>
        <v>0.75630199999998027</v>
      </c>
      <c r="H96" s="345">
        <f t="shared" si="43"/>
        <v>1.6541672091483245E-2</v>
      </c>
      <c r="I96" s="323">
        <f t="shared" si="44"/>
        <v>3.2947404797771952E-2</v>
      </c>
      <c r="J96" s="399">
        <f t="shared" si="45"/>
        <v>2.5943126043009742E-2</v>
      </c>
      <c r="K96" s="323">
        <f t="shared" si="46"/>
        <v>1.7022090034254693E-2</v>
      </c>
      <c r="L96" s="323">
        <f t="shared" si="47"/>
        <v>2.9002470059034575E-2</v>
      </c>
      <c r="M96" s="399">
        <f t="shared" si="48"/>
        <v>2.4166221239939573E-2</v>
      </c>
      <c r="N96" s="396">
        <f t="shared" si="49"/>
        <v>2.0868442414801229E-2</v>
      </c>
      <c r="O96" s="397">
        <f t="shared" si="49"/>
        <v>-3.89206139509716E-2</v>
      </c>
      <c r="P96" s="388">
        <f t="shared" si="49"/>
        <v>-2.264465479924448E-2</v>
      </c>
      <c r="R96" s="19">
        <f t="shared" ref="R96:W96" si="100">R97-SUM(R69:R95)</f>
        <v>761.78599999998551</v>
      </c>
      <c r="S96" s="119">
        <f t="shared" si="100"/>
        <v>1865.301000000014</v>
      </c>
      <c r="T96" s="375">
        <f t="shared" si="100"/>
        <v>2627.086999999985</v>
      </c>
      <c r="U96" s="119">
        <f t="shared" si="100"/>
        <v>701.61299999999756</v>
      </c>
      <c r="V96" s="123">
        <f t="shared" si="100"/>
        <v>1675.4660000000003</v>
      </c>
      <c r="W96" s="376">
        <f t="shared" si="100"/>
        <v>2377.0789999999979</v>
      </c>
      <c r="X96" s="345">
        <f t="shared" si="50"/>
        <v>2.0519131721482169E-2</v>
      </c>
      <c r="Y96" s="323">
        <f t="shared" si="51"/>
        <v>3.1322271510130027E-2</v>
      </c>
      <c r="Z96" s="399">
        <f t="shared" si="52"/>
        <v>2.7173702122701499E-2</v>
      </c>
      <c r="AA96" s="323">
        <f t="shared" si="53"/>
        <v>1.9187294745762185E-2</v>
      </c>
      <c r="AB96" s="323">
        <f t="shared" si="54"/>
        <v>2.745547100894144E-2</v>
      </c>
      <c r="AC96" s="399">
        <f t="shared" si="55"/>
        <v>2.4357466121166342E-2</v>
      </c>
      <c r="AE96" s="396">
        <f t="shared" si="56"/>
        <v>-7.8989374968808951E-2</v>
      </c>
      <c r="AF96" s="397">
        <f t="shared" si="56"/>
        <v>-0.10177177838858836</v>
      </c>
      <c r="AG96" s="388">
        <f t="shared" si="56"/>
        <v>-9.5165481767443758E-2</v>
      </c>
      <c r="AI96" s="19">
        <f t="shared" si="57"/>
        <v>36163.073870297441</v>
      </c>
      <c r="AJ96" s="119">
        <f t="shared" si="57"/>
        <v>33121.337708550593</v>
      </c>
      <c r="AK96" s="20">
        <f t="shared" si="57"/>
        <v>33949.368397246995</v>
      </c>
      <c r="AL96" s="119">
        <f t="shared" si="57"/>
        <v>32625.727159855323</v>
      </c>
      <c r="AM96" s="119">
        <f t="shared" si="57"/>
        <v>30955.320340025166</v>
      </c>
      <c r="AN96" s="20">
        <f t="shared" si="57"/>
        <v>31430.288429755041</v>
      </c>
      <c r="AO96" s="387">
        <f t="shared" si="86"/>
        <v>-9.7816538581017007E-2</v>
      </c>
      <c r="AP96" s="385">
        <f t="shared" si="86"/>
        <v>-6.5396433790965172E-2</v>
      </c>
      <c r="AQ96" s="386">
        <f t="shared" si="86"/>
        <v>-7.4201084921987251E-2</v>
      </c>
    </row>
    <row r="97" spans="1:43" ht="25.5" customHeight="1" thickBot="1">
      <c r="A97" s="12" t="s">
        <v>18</v>
      </c>
      <c r="B97" s="17">
        <v>12.734686000000002</v>
      </c>
      <c r="C97" s="372">
        <v>17.093061000000002</v>
      </c>
      <c r="D97" s="18">
        <v>29.827747000000002</v>
      </c>
      <c r="E97" s="17">
        <v>12.633525000000004</v>
      </c>
      <c r="F97" s="373">
        <v>18.662307000000013</v>
      </c>
      <c r="G97" s="378">
        <v>31.295831999999987</v>
      </c>
      <c r="H97" s="334">
        <f t="shared" ref="H97:M97" si="101">SUM(H69:H96)</f>
        <v>1.0000000000000002</v>
      </c>
      <c r="I97" s="338">
        <f t="shared" si="101"/>
        <v>1.0000000000000004</v>
      </c>
      <c r="J97" s="335">
        <f t="shared" si="101"/>
        <v>1</v>
      </c>
      <c r="K97" s="338">
        <f t="shared" si="101"/>
        <v>1.0000000000000002</v>
      </c>
      <c r="L97" s="338">
        <f t="shared" si="101"/>
        <v>0.99999999999999978</v>
      </c>
      <c r="M97" s="335">
        <f t="shared" si="101"/>
        <v>0.99999999999999989</v>
      </c>
      <c r="N97" s="389">
        <f t="shared" si="49"/>
        <v>-7.9437372857090946E-3</v>
      </c>
      <c r="O97" s="390">
        <f t="shared" si="49"/>
        <v>9.1806025848735345E-2</v>
      </c>
      <c r="P97" s="391">
        <f t="shared" si="49"/>
        <v>4.9218769355928366E-2</v>
      </c>
      <c r="R97" s="17">
        <v>37125.644999999982</v>
      </c>
      <c r="S97" s="372">
        <v>59551.907000000028</v>
      </c>
      <c r="T97" s="18">
        <v>96677.552000000011</v>
      </c>
      <c r="U97" s="17">
        <v>36566.541000000005</v>
      </c>
      <c r="V97" s="373">
        <v>61024.850000000013</v>
      </c>
      <c r="W97" s="378">
        <v>97591.391000000003</v>
      </c>
      <c r="X97" s="334">
        <f t="shared" ref="X97:AC97" si="102">SUM(X69:X96)</f>
        <v>0.99999999999999989</v>
      </c>
      <c r="Y97" s="338">
        <f t="shared" si="102"/>
        <v>0.99999999999999956</v>
      </c>
      <c r="Z97" s="335">
        <f t="shared" si="102"/>
        <v>1</v>
      </c>
      <c r="AA97" s="338">
        <f t="shared" si="102"/>
        <v>1</v>
      </c>
      <c r="AB97" s="338">
        <f t="shared" si="102"/>
        <v>0.99999999999999956</v>
      </c>
      <c r="AC97" s="335">
        <f t="shared" si="102"/>
        <v>1.0000000000000002</v>
      </c>
      <c r="AE97" s="389">
        <f t="shared" si="56"/>
        <v>-1.5059778759398734E-2</v>
      </c>
      <c r="AF97" s="390">
        <f t="shared" si="56"/>
        <v>2.4733767131923819E-2</v>
      </c>
      <c r="AG97" s="391">
        <f t="shared" si="56"/>
        <v>9.4524424863384263E-3</v>
      </c>
      <c r="AI97" s="167">
        <f t="shared" si="57"/>
        <v>29153.168755005012</v>
      </c>
      <c r="AJ97" s="169">
        <f t="shared" si="57"/>
        <v>34839.814238070066</v>
      </c>
      <c r="AK97" s="550">
        <f t="shared" si="57"/>
        <v>32411.95253533564</v>
      </c>
      <c r="AL97" s="169">
        <f t="shared" si="57"/>
        <v>28944.052431922202</v>
      </c>
      <c r="AM97" s="169">
        <f t="shared" si="57"/>
        <v>32699.521018489286</v>
      </c>
      <c r="AN97" s="550">
        <f t="shared" si="57"/>
        <v>31183.510634898616</v>
      </c>
      <c r="AO97" s="389">
        <f t="shared" si="86"/>
        <v>-7.1730220766107501E-3</v>
      </c>
      <c r="AP97" s="390">
        <f t="shared" si="86"/>
        <v>-6.1432394700946635E-2</v>
      </c>
      <c r="AQ97" s="391">
        <f t="shared" si="86"/>
        <v>-3.7900891626253388E-2</v>
      </c>
    </row>
  </sheetData>
  <mergeCells count="66">
    <mergeCell ref="AE67:AG67"/>
    <mergeCell ref="AI67:AK67"/>
    <mergeCell ref="AL67:AN67"/>
    <mergeCell ref="AO67:AQ67"/>
    <mergeCell ref="AE66:AG66"/>
    <mergeCell ref="AI66:AN66"/>
    <mergeCell ref="AO66:AQ66"/>
    <mergeCell ref="R67:T67"/>
    <mergeCell ref="U67:W67"/>
    <mergeCell ref="A66:A68"/>
    <mergeCell ref="B66:G66"/>
    <mergeCell ref="H66:M66"/>
    <mergeCell ref="N66:P66"/>
    <mergeCell ref="R66:W66"/>
    <mergeCell ref="B67:D67"/>
    <mergeCell ref="E67:G67"/>
    <mergeCell ref="H67:J67"/>
    <mergeCell ref="K67:M67"/>
    <mergeCell ref="N67:P67"/>
    <mergeCell ref="X66:AC66"/>
    <mergeCell ref="X67:Z67"/>
    <mergeCell ref="AA67:AC67"/>
    <mergeCell ref="X38:Z38"/>
    <mergeCell ref="AA38:AC38"/>
    <mergeCell ref="AL38:AN38"/>
    <mergeCell ref="AO38:AQ38"/>
    <mergeCell ref="AE37:AG37"/>
    <mergeCell ref="AI37:AN37"/>
    <mergeCell ref="AO37:AQ37"/>
    <mergeCell ref="H38:J38"/>
    <mergeCell ref="K38:M38"/>
    <mergeCell ref="N38:P38"/>
    <mergeCell ref="AE38:AG38"/>
    <mergeCell ref="AI38:AK38"/>
    <mergeCell ref="AO5:AQ5"/>
    <mergeCell ref="A37:A39"/>
    <mergeCell ref="B37:G37"/>
    <mergeCell ref="H37:M37"/>
    <mergeCell ref="N37:P37"/>
    <mergeCell ref="R37:W37"/>
    <mergeCell ref="X37:AC37"/>
    <mergeCell ref="A4:A6"/>
    <mergeCell ref="AA5:AC5"/>
    <mergeCell ref="R38:T38"/>
    <mergeCell ref="U38:W38"/>
    <mergeCell ref="AE5:AG5"/>
    <mergeCell ref="AI5:AK5"/>
    <mergeCell ref="AL5:AN5"/>
    <mergeCell ref="B38:D38"/>
    <mergeCell ref="E38:G38"/>
    <mergeCell ref="AE4:AG4"/>
    <mergeCell ref="AI4:AN4"/>
    <mergeCell ref="AO4:AQ4"/>
    <mergeCell ref="B5:D5"/>
    <mergeCell ref="E5:G5"/>
    <mergeCell ref="H5:J5"/>
    <mergeCell ref="K5:M5"/>
    <mergeCell ref="N5:P5"/>
    <mergeCell ref="R5:T5"/>
    <mergeCell ref="U5:W5"/>
    <mergeCell ref="B4:G4"/>
    <mergeCell ref="H4:M4"/>
    <mergeCell ref="N4:P4"/>
    <mergeCell ref="R4:W4"/>
    <mergeCell ref="X4:AC4"/>
    <mergeCell ref="X5:Z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H40:M63 N40:P63 H69:P83 H7:P33 H96:P97 H86:P95 H84:M84 H85:M85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0606E71C-EDE1-4213-824B-565C773162C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N7:P33</xm:sqref>
        </x14:conditionalFormatting>
        <x14:conditionalFormatting xmlns:xm="http://schemas.microsoft.com/office/excel/2006/main">
          <x14:cfRule type="iconSet" priority="9" id="{0E6C994C-E575-4AF5-A36B-164B850DF6A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N40:P63</xm:sqref>
        </x14:conditionalFormatting>
        <x14:conditionalFormatting xmlns:xm="http://schemas.microsoft.com/office/excel/2006/main">
          <x14:cfRule type="iconSet" priority="365" id="{0938FFB9-17A2-4930-8F32-8AC3CBB6681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N69:P97</xm:sqref>
        </x14:conditionalFormatting>
        <x14:conditionalFormatting xmlns:xm="http://schemas.microsoft.com/office/excel/2006/main">
          <x14:cfRule type="iconSet" priority="6" id="{AC08D7D1-0D92-4106-9DE1-A0ECDD539A7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AE7:AF33</xm:sqref>
        </x14:conditionalFormatting>
        <x14:conditionalFormatting xmlns:xm="http://schemas.microsoft.com/office/excel/2006/main">
          <x14:cfRule type="iconSet" priority="10" id="{6AF36EE7-0850-484D-B772-930933B86E1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AE40:AF63</xm:sqref>
        </x14:conditionalFormatting>
        <x14:conditionalFormatting xmlns:xm="http://schemas.microsoft.com/office/excel/2006/main">
          <x14:cfRule type="iconSet" priority="367" id="{DE3B7AEB-D587-4A2F-9CB3-B073A2E42CA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AE69:AF97</xm:sqref>
        </x14:conditionalFormatting>
        <x14:conditionalFormatting xmlns:xm="http://schemas.microsoft.com/office/excel/2006/main">
          <x14:cfRule type="iconSet" priority="8" id="{7C0447B2-1761-4B42-B1BD-3402DF69F30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AG7:AG33</xm:sqref>
        </x14:conditionalFormatting>
        <x14:conditionalFormatting xmlns:xm="http://schemas.microsoft.com/office/excel/2006/main">
          <x14:cfRule type="iconSet" priority="11" id="{BE63AD38-9F72-4D83-8078-C84356715C8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AG40:AG63</xm:sqref>
        </x14:conditionalFormatting>
        <x14:conditionalFormatting xmlns:xm="http://schemas.microsoft.com/office/excel/2006/main">
          <x14:cfRule type="iconSet" priority="369" id="{FEB4B1F4-9009-40C8-9633-7E7F89C015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AG69:AG97</xm:sqref>
        </x14:conditionalFormatting>
        <x14:conditionalFormatting xmlns:xm="http://schemas.microsoft.com/office/excel/2006/main">
          <x14:cfRule type="iconSet" priority="5" id="{28AE5788-4DC8-4068-BD0B-99D38192DD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AO7:AQ33</xm:sqref>
        </x14:conditionalFormatting>
        <x14:conditionalFormatting xmlns:xm="http://schemas.microsoft.com/office/excel/2006/main">
          <x14:cfRule type="iconSet" priority="12" id="{381280A3-80B1-4C68-9228-4AEECE25003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AO40:AQ63</xm:sqref>
        </x14:conditionalFormatting>
        <x14:conditionalFormatting xmlns:xm="http://schemas.microsoft.com/office/excel/2006/main">
          <x14:cfRule type="iconSet" priority="371" id="{611E7313-8E2E-4B7E-BA52-567AD9693D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AO69:AQ97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75DBB-21C7-4A7D-861C-587FDB27BCC4}">
  <sheetPr>
    <pageSetUpPr fitToPage="1"/>
  </sheetPr>
  <dimension ref="A1:AG57"/>
  <sheetViews>
    <sheetView showGridLines="0" workbookViewId="0">
      <selection activeCell="M15" sqref="M15"/>
    </sheetView>
  </sheetViews>
  <sheetFormatPr defaultRowHeight="15"/>
  <cols>
    <col min="1" max="2" width="2.85546875" customWidth="1"/>
    <col min="3" max="3" width="2.28515625" customWidth="1"/>
    <col min="4" max="4" width="22" customWidth="1"/>
    <col min="11" max="11" width="1.7109375" customWidth="1"/>
    <col min="18" max="18" width="1.7109375" customWidth="1"/>
    <col min="19" max="21" width="10.5703125" customWidth="1"/>
    <col min="22" max="22" width="10.85546875" customWidth="1"/>
    <col min="23" max="23" width="2.140625" customWidth="1"/>
    <col min="28" max="28" width="10.85546875" customWidth="1"/>
    <col min="29" max="29" width="2" customWidth="1"/>
    <col min="32" max="32" width="10.85546875" customWidth="1"/>
  </cols>
  <sheetData>
    <row r="1" spans="1:33" ht="15.75">
      <c r="A1" s="30" t="s">
        <v>145</v>
      </c>
      <c r="B1" s="4"/>
    </row>
    <row r="3" spans="1:33">
      <c r="A3" s="1" t="s">
        <v>132</v>
      </c>
    </row>
    <row r="4" spans="1:33" ht="15.75" thickBot="1"/>
    <row r="5" spans="1:33" ht="21.75" customHeight="1">
      <c r="A5" s="467" t="s">
        <v>16</v>
      </c>
      <c r="B5" s="450"/>
      <c r="C5" s="450"/>
      <c r="D5" s="450"/>
      <c r="E5" s="458" t="s">
        <v>170</v>
      </c>
      <c r="F5" s="511"/>
      <c r="G5" s="511"/>
      <c r="H5" s="511"/>
      <c r="I5" s="511"/>
      <c r="J5" s="459"/>
      <c r="L5" s="512" t="s">
        <v>129</v>
      </c>
      <c r="M5" s="511"/>
      <c r="N5" s="511"/>
      <c r="O5" s="511"/>
      <c r="P5" s="511"/>
      <c r="Q5" s="459"/>
      <c r="S5" s="517" t="s">
        <v>154</v>
      </c>
      <c r="T5" s="517"/>
      <c r="U5" s="517"/>
    </row>
    <row r="6" spans="1:33" ht="18.75" customHeight="1">
      <c r="A6" s="485"/>
      <c r="B6" s="451"/>
      <c r="C6" s="451"/>
      <c r="D6" s="451"/>
      <c r="E6" s="500">
        <v>2025</v>
      </c>
      <c r="F6" s="498"/>
      <c r="G6" s="499"/>
      <c r="H6" s="513">
        <v>2026</v>
      </c>
      <c r="I6" s="514"/>
      <c r="J6" s="515"/>
      <c r="L6" s="497">
        <f>E6</f>
        <v>2025</v>
      </c>
      <c r="M6" s="498"/>
      <c r="N6" s="499"/>
      <c r="O6" s="500">
        <f>H6</f>
        <v>2026</v>
      </c>
      <c r="P6" s="498"/>
      <c r="Q6" s="501"/>
      <c r="S6" s="520" t="s">
        <v>128</v>
      </c>
      <c r="T6" s="519" t="s">
        <v>127</v>
      </c>
      <c r="U6" s="451" t="s">
        <v>12</v>
      </c>
    </row>
    <row r="7" spans="1:33" ht="18.75" customHeight="1" thickBot="1">
      <c r="A7" s="468"/>
      <c r="B7" s="491"/>
      <c r="C7" s="491"/>
      <c r="D7" s="491"/>
      <c r="E7" s="99" t="s">
        <v>29</v>
      </c>
      <c r="F7" s="160" t="s">
        <v>30</v>
      </c>
      <c r="G7" s="134" t="s">
        <v>12</v>
      </c>
      <c r="H7" s="352" t="s">
        <v>29</v>
      </c>
      <c r="I7" s="353" t="s">
        <v>30</v>
      </c>
      <c r="J7" s="354" t="s">
        <v>12</v>
      </c>
      <c r="L7" s="25" t="s">
        <v>29</v>
      </c>
      <c r="M7" s="135" t="s">
        <v>30</v>
      </c>
      <c r="N7" s="176" t="s">
        <v>12</v>
      </c>
      <c r="O7" s="99" t="s">
        <v>29</v>
      </c>
      <c r="P7" s="135" t="s">
        <v>30</v>
      </c>
      <c r="Q7" s="166" t="s">
        <v>12</v>
      </c>
      <c r="S7" s="457"/>
      <c r="T7" s="445"/>
      <c r="U7" s="491"/>
    </row>
    <row r="8" spans="1:33" ht="24" customHeight="1" thickBot="1">
      <c r="A8" s="12" t="s">
        <v>20</v>
      </c>
      <c r="B8" s="13"/>
      <c r="C8" s="13"/>
      <c r="D8" s="13"/>
      <c r="E8" s="12">
        <v>66826.130000000019</v>
      </c>
      <c r="F8" s="415">
        <v>34409.159999999996</v>
      </c>
      <c r="G8" s="13">
        <v>101235.29000000002</v>
      </c>
      <c r="H8" s="12">
        <v>63378.099999999962</v>
      </c>
      <c r="I8" s="415">
        <v>35894.750000000007</v>
      </c>
      <c r="J8" s="416">
        <v>99272.849999999962</v>
      </c>
      <c r="L8" s="334">
        <f t="shared" ref="L8:Q8" si="0">E8/E16</f>
        <v>0.39308084705446106</v>
      </c>
      <c r="M8" s="343">
        <f t="shared" si="0"/>
        <v>0.37871522264343083</v>
      </c>
      <c r="N8" s="338">
        <f t="shared" si="0"/>
        <v>0.38807736669205933</v>
      </c>
      <c r="O8" s="334">
        <f t="shared" si="0"/>
        <v>0.386137268664064</v>
      </c>
      <c r="P8" s="343">
        <f t="shared" si="0"/>
        <v>0.38084837630352258</v>
      </c>
      <c r="Q8" s="335">
        <f t="shared" si="0"/>
        <v>0.3842080585394439</v>
      </c>
      <c r="S8" s="325">
        <f t="shared" ref="S8:U19" si="1">(H8-E8)/E8</f>
        <v>-5.1597032478164696E-2</v>
      </c>
      <c r="T8" s="329">
        <f t="shared" si="1"/>
        <v>4.3174259412319602E-2</v>
      </c>
      <c r="U8" s="164">
        <f t="shared" si="1"/>
        <v>-1.9384939777424059E-2</v>
      </c>
    </row>
    <row r="9" spans="1:33" s="3" customFormat="1" ht="24" customHeight="1">
      <c r="A9" s="46"/>
      <c r="B9" s="177" t="s">
        <v>33</v>
      </c>
      <c r="C9" s="177"/>
      <c r="D9" s="178"/>
      <c r="E9" s="111">
        <v>66778.10000000002</v>
      </c>
      <c r="F9" s="417">
        <v>32242.46</v>
      </c>
      <c r="G9" s="100">
        <v>99020.560000000027</v>
      </c>
      <c r="H9" s="111">
        <v>63260.249999999964</v>
      </c>
      <c r="I9" s="417">
        <v>34687.020000000004</v>
      </c>
      <c r="J9" s="418">
        <v>97947.26999999996</v>
      </c>
      <c r="K9"/>
      <c r="L9" s="345">
        <f t="shared" ref="L9:Q9" si="2">E9/E8</f>
        <v>0.99928126916821314</v>
      </c>
      <c r="M9" s="346">
        <f t="shared" si="2"/>
        <v>0.93703130213001429</v>
      </c>
      <c r="N9" s="347">
        <f t="shared" si="2"/>
        <v>0.97812294507182229</v>
      </c>
      <c r="O9" s="345">
        <f t="shared" si="2"/>
        <v>0.99814052488162319</v>
      </c>
      <c r="P9" s="346">
        <f t="shared" si="2"/>
        <v>0.96635357538358668</v>
      </c>
      <c r="Q9" s="347">
        <f t="shared" si="2"/>
        <v>0.98664710441978842</v>
      </c>
      <c r="R9"/>
      <c r="S9" s="326">
        <f t="shared" si="1"/>
        <v>-5.2679695888323504E-2</v>
      </c>
      <c r="T9" s="330">
        <f t="shared" si="1"/>
        <v>7.581803621683969E-2</v>
      </c>
      <c r="U9" s="209">
        <f t="shared" si="1"/>
        <v>-1.083906210993016E-2</v>
      </c>
      <c r="V9"/>
      <c r="W9"/>
      <c r="X9"/>
      <c r="Y9"/>
      <c r="Z9"/>
      <c r="AA9"/>
      <c r="AB9"/>
      <c r="AC9"/>
      <c r="AD9"/>
      <c r="AE9"/>
      <c r="AF9"/>
      <c r="AG9"/>
    </row>
    <row r="10" spans="1:33" ht="24" customHeight="1">
      <c r="A10" s="8"/>
      <c r="B10" t="s">
        <v>37</v>
      </c>
      <c r="E10" s="8">
        <v>47.76</v>
      </c>
      <c r="F10" s="419">
        <v>2166.4899999999998</v>
      </c>
      <c r="G10">
        <v>2214.25</v>
      </c>
      <c r="H10" s="8">
        <v>117.85000000000001</v>
      </c>
      <c r="I10" s="419">
        <v>1207.73</v>
      </c>
      <c r="J10" s="418">
        <v>1325.58</v>
      </c>
      <c r="L10" s="345">
        <f t="shared" ref="L10:Q10" si="3">E10/E8</f>
        <v>7.1469049606793004E-4</v>
      </c>
      <c r="M10" s="346">
        <f t="shared" si="3"/>
        <v>6.2962594843931088E-2</v>
      </c>
      <c r="N10" s="347">
        <f t="shared" si="3"/>
        <v>2.1872313498583346E-2</v>
      </c>
      <c r="O10" s="345">
        <f t="shared" si="3"/>
        <v>1.8594751183768539E-3</v>
      </c>
      <c r="P10" s="346">
        <f t="shared" si="3"/>
        <v>3.3646424616413255E-2</v>
      </c>
      <c r="Q10" s="347">
        <f t="shared" si="3"/>
        <v>1.3352895580211513E-2</v>
      </c>
      <c r="S10" s="326">
        <f t="shared" si="1"/>
        <v>1.4675460636515913</v>
      </c>
      <c r="T10" s="330">
        <f t="shared" si="1"/>
        <v>-0.44254069947241848</v>
      </c>
      <c r="U10" s="209">
        <f t="shared" si="1"/>
        <v>-0.40134131195664452</v>
      </c>
    </row>
    <row r="11" spans="1:33" ht="24" customHeight="1" thickBot="1">
      <c r="A11" s="8"/>
      <c r="B11" t="s">
        <v>36</v>
      </c>
      <c r="E11" s="8">
        <v>0.27</v>
      </c>
      <c r="F11" s="419">
        <v>0.21</v>
      </c>
      <c r="G11">
        <v>0.48</v>
      </c>
      <c r="H11" s="8"/>
      <c r="I11" s="419"/>
      <c r="J11" s="418"/>
      <c r="L11" s="345">
        <f t="shared" ref="L11:Q11" si="4">E11/E8</f>
        <v>4.0403357189769918E-6</v>
      </c>
      <c r="M11" s="346">
        <f t="shared" si="4"/>
        <v>6.1030260546900885E-6</v>
      </c>
      <c r="N11" s="347">
        <f t="shared" si="4"/>
        <v>4.7414295943637825E-6</v>
      </c>
      <c r="O11" s="345">
        <f t="shared" si="4"/>
        <v>0</v>
      </c>
      <c r="P11" s="346">
        <f t="shared" si="4"/>
        <v>0</v>
      </c>
      <c r="Q11" s="347">
        <f t="shared" si="4"/>
        <v>0</v>
      </c>
      <c r="S11" s="326"/>
      <c r="T11" s="330"/>
      <c r="U11" s="209"/>
    </row>
    <row r="12" spans="1:33" ht="24" customHeight="1" thickBot="1">
      <c r="A12" s="12" t="s">
        <v>21</v>
      </c>
      <c r="B12" s="13"/>
      <c r="C12" s="13"/>
      <c r="D12" s="13"/>
      <c r="E12" s="17">
        <v>103179.94000000002</v>
      </c>
      <c r="F12" s="340">
        <v>56448.449999999975</v>
      </c>
      <c r="G12" s="162">
        <v>159628.38999999998</v>
      </c>
      <c r="H12" s="17">
        <v>100755.49999999991</v>
      </c>
      <c r="I12" s="340">
        <v>58354.699999999917</v>
      </c>
      <c r="J12" s="18">
        <v>159110.19999999981</v>
      </c>
      <c r="L12" s="334">
        <f t="shared" ref="L12:Q12" si="5">E12/E16</f>
        <v>0.60691915294553889</v>
      </c>
      <c r="M12" s="343">
        <f t="shared" si="5"/>
        <v>0.62128477735656917</v>
      </c>
      <c r="N12" s="335">
        <f t="shared" si="5"/>
        <v>0.61192263330794072</v>
      </c>
      <c r="O12" s="334">
        <f t="shared" si="5"/>
        <v>0.61386273133593605</v>
      </c>
      <c r="P12" s="343">
        <f t="shared" si="5"/>
        <v>0.61915162369647747</v>
      </c>
      <c r="Q12" s="335">
        <f t="shared" si="5"/>
        <v>0.61579194146055616</v>
      </c>
      <c r="S12" s="327">
        <f t="shared" si="1"/>
        <v>-2.3497203041599985E-2</v>
      </c>
      <c r="T12" s="331">
        <f t="shared" si="1"/>
        <v>3.3769749213662069E-2</v>
      </c>
      <c r="U12" s="328">
        <f t="shared" si="1"/>
        <v>-3.2462270652493393E-3</v>
      </c>
    </row>
    <row r="13" spans="1:33" s="3" customFormat="1" ht="24" customHeight="1">
      <c r="A13" s="46"/>
      <c r="B13" s="3" t="s">
        <v>33</v>
      </c>
      <c r="E13" s="31">
        <v>102344.73000000001</v>
      </c>
      <c r="F13" s="341">
        <v>54112.039999999972</v>
      </c>
      <c r="G13" s="357">
        <v>156456.76999999999</v>
      </c>
      <c r="H13" s="31">
        <v>99886.259999999907</v>
      </c>
      <c r="I13" s="341">
        <v>55062.709999999912</v>
      </c>
      <c r="J13" s="355">
        <v>154948.96999999983</v>
      </c>
      <c r="K13"/>
      <c r="L13" s="336">
        <f>E13/G13</f>
        <v>0.65414062938919182</v>
      </c>
      <c r="M13" s="344">
        <f>F13/G13</f>
        <v>0.34585937061080818</v>
      </c>
      <c r="N13" s="337">
        <f t="shared" ref="N13:N15" si="6">L13+M13</f>
        <v>1</v>
      </c>
      <c r="O13" s="336">
        <f>H13/J13</f>
        <v>0.6446397159013062</v>
      </c>
      <c r="P13" s="344">
        <f>I13/J13</f>
        <v>0.35536028409869375</v>
      </c>
      <c r="Q13" s="337">
        <f t="shared" ref="Q13:Q15" si="7">O13+P13</f>
        <v>1</v>
      </c>
      <c r="R13"/>
      <c r="S13" s="326">
        <f t="shared" si="1"/>
        <v>-2.4021461583807028E-2</v>
      </c>
      <c r="T13" s="330">
        <f t="shared" si="1"/>
        <v>1.7568548515264636E-2</v>
      </c>
      <c r="U13" s="209">
        <f t="shared" si="1"/>
        <v>-9.6371668672449468E-3</v>
      </c>
      <c r="V13"/>
      <c r="W13"/>
      <c r="X13"/>
      <c r="Y13"/>
      <c r="Z13"/>
      <c r="AA13"/>
      <c r="AB13"/>
      <c r="AC13"/>
      <c r="AD13"/>
      <c r="AE13"/>
      <c r="AF13"/>
      <c r="AG13"/>
    </row>
    <row r="14" spans="1:33" ht="24" customHeight="1">
      <c r="A14" s="8"/>
      <c r="B14" s="3" t="s">
        <v>37</v>
      </c>
      <c r="D14" s="3"/>
      <c r="E14" s="19">
        <v>835.20999999999992</v>
      </c>
      <c r="F14" s="154">
        <v>2330.9700000000012</v>
      </c>
      <c r="G14" s="119">
        <v>3166.1800000000012</v>
      </c>
      <c r="H14" s="19">
        <v>869.24</v>
      </c>
      <c r="I14" s="154">
        <v>3288.9399999999996</v>
      </c>
      <c r="J14" s="20">
        <v>4158.1799999999994</v>
      </c>
      <c r="L14" s="345">
        <f>E14/G14</f>
        <v>0.2637910668376402</v>
      </c>
      <c r="M14" s="346">
        <f>F14/G14</f>
        <v>0.7362089331623598</v>
      </c>
      <c r="N14" s="347">
        <f t="shared" si="6"/>
        <v>1</v>
      </c>
      <c r="O14" s="345">
        <f>H14/J14</f>
        <v>0.20904337955547864</v>
      </c>
      <c r="P14" s="346">
        <f>I14/J14</f>
        <v>0.79095662044452142</v>
      </c>
      <c r="Q14" s="347">
        <f t="shared" si="7"/>
        <v>1</v>
      </c>
      <c r="S14" s="326">
        <f t="shared" si="1"/>
        <v>4.0744243962596342E-2</v>
      </c>
      <c r="T14" s="330">
        <f t="shared" si="1"/>
        <v>0.41097483022089426</v>
      </c>
      <c r="U14" s="209">
        <f t="shared" si="1"/>
        <v>0.31331130889589276</v>
      </c>
    </row>
    <row r="15" spans="1:33" ht="24" customHeight="1" thickBot="1">
      <c r="A15" s="8"/>
      <c r="B15" t="s">
        <v>36</v>
      </c>
      <c r="E15" s="19"/>
      <c r="F15" s="154">
        <v>5.44</v>
      </c>
      <c r="G15" s="119">
        <v>5.44</v>
      </c>
      <c r="H15" s="19"/>
      <c r="I15" s="154">
        <v>3.0500000000000003</v>
      </c>
      <c r="J15" s="20">
        <v>3.0500000000000003</v>
      </c>
      <c r="L15" s="348">
        <f>E15/G15</f>
        <v>0</v>
      </c>
      <c r="M15" s="349">
        <f>F15/G15</f>
        <v>1</v>
      </c>
      <c r="N15" s="350">
        <f t="shared" si="6"/>
        <v>1</v>
      </c>
      <c r="O15" s="348">
        <f>H15/J15</f>
        <v>0</v>
      </c>
      <c r="P15" s="349">
        <f>I15/J15</f>
        <v>1</v>
      </c>
      <c r="Q15" s="350">
        <f t="shared" si="7"/>
        <v>1</v>
      </c>
      <c r="S15" s="326"/>
      <c r="T15" s="330">
        <f t="shared" si="1"/>
        <v>-0.43933823529411764</v>
      </c>
      <c r="U15" s="209">
        <f t="shared" si="1"/>
        <v>-0.43933823529411764</v>
      </c>
    </row>
    <row r="16" spans="1:33" ht="24" customHeight="1" thickBot="1">
      <c r="A16" s="12" t="s">
        <v>12</v>
      </c>
      <c r="B16" s="13"/>
      <c r="C16" s="13"/>
      <c r="D16" s="13"/>
      <c r="E16" s="17">
        <v>170006.07000000004</v>
      </c>
      <c r="F16" s="340">
        <v>90857.609999999971</v>
      </c>
      <c r="G16" s="162">
        <v>260863.68</v>
      </c>
      <c r="H16" s="17">
        <v>164133.59999999986</v>
      </c>
      <c r="I16" s="340">
        <v>94249.449999999924</v>
      </c>
      <c r="J16" s="18">
        <v>258383.04999999976</v>
      </c>
      <c r="L16" s="334">
        <f>L8+L12</f>
        <v>1</v>
      </c>
      <c r="M16" s="343">
        <f t="shared" ref="M16:Q16" si="8">M8+M12</f>
        <v>1</v>
      </c>
      <c r="N16" s="338">
        <f t="shared" si="8"/>
        <v>1</v>
      </c>
      <c r="O16" s="334">
        <f t="shared" si="8"/>
        <v>1</v>
      </c>
      <c r="P16" s="343">
        <f t="shared" si="8"/>
        <v>1</v>
      </c>
      <c r="Q16" s="335">
        <f t="shared" si="8"/>
        <v>1</v>
      </c>
      <c r="S16" s="327">
        <f t="shared" si="1"/>
        <v>-3.4542707798610808E-2</v>
      </c>
      <c r="T16" s="331">
        <f t="shared" si="1"/>
        <v>3.7331380387399075E-2</v>
      </c>
      <c r="U16" s="328">
        <f t="shared" si="1"/>
        <v>-9.5092961963897677E-3</v>
      </c>
    </row>
    <row r="17" spans="1:33" s="42" customFormat="1" ht="24" customHeight="1">
      <c r="A17" s="179"/>
      <c r="B17" s="177" t="s">
        <v>33</v>
      </c>
      <c r="C17" s="177"/>
      <c r="D17" s="178"/>
      <c r="E17" s="180">
        <f>E9+E13</f>
        <v>169122.83000000002</v>
      </c>
      <c r="F17" s="342">
        <f t="shared" ref="F17:G19" si="9">F9+F13</f>
        <v>86354.499999999971</v>
      </c>
      <c r="G17" s="324">
        <f t="shared" si="9"/>
        <v>255477.33000000002</v>
      </c>
      <c r="H17" s="180">
        <f>H9+H13</f>
        <v>163146.50999999986</v>
      </c>
      <c r="I17" s="342">
        <f t="shared" ref="I17:J19" si="10">I9+I13</f>
        <v>89749.729999999923</v>
      </c>
      <c r="J17" s="356">
        <f t="shared" si="10"/>
        <v>252896.23999999979</v>
      </c>
      <c r="K17"/>
      <c r="L17" s="336">
        <f t="shared" ref="L17:Q17" si="11">E17/E16</f>
        <v>0.99480465609257351</v>
      </c>
      <c r="M17" s="344">
        <f t="shared" si="11"/>
        <v>0.95043772337837196</v>
      </c>
      <c r="N17" s="339">
        <f t="shared" si="11"/>
        <v>0.9793518591779431</v>
      </c>
      <c r="O17" s="336">
        <f t="shared" si="11"/>
        <v>0.99398605769933768</v>
      </c>
      <c r="P17" s="344">
        <f t="shared" si="11"/>
        <v>0.95225733412767921</v>
      </c>
      <c r="Q17" s="337">
        <f t="shared" si="11"/>
        <v>0.97876482222808359</v>
      </c>
      <c r="R17"/>
      <c r="S17" s="326">
        <f t="shared" si="1"/>
        <v>-3.5337157023685992E-2</v>
      </c>
      <c r="T17" s="330">
        <f t="shared" si="1"/>
        <v>3.9317348835323618E-2</v>
      </c>
      <c r="U17" s="209">
        <f t="shared" si="1"/>
        <v>-1.0103009922642566E-2</v>
      </c>
      <c r="V17"/>
      <c r="W17"/>
      <c r="X17"/>
      <c r="Y17"/>
      <c r="Z17"/>
      <c r="AA17"/>
      <c r="AB17"/>
      <c r="AC17"/>
      <c r="AD17"/>
      <c r="AE17"/>
      <c r="AF17"/>
      <c r="AG17"/>
    </row>
    <row r="18" spans="1:33" ht="24" customHeight="1">
      <c r="A18" s="8"/>
      <c r="B18" s="3" t="s">
        <v>37</v>
      </c>
      <c r="C18" s="3"/>
      <c r="D18" s="183"/>
      <c r="E18" s="19">
        <f>E10+E14</f>
        <v>882.96999999999991</v>
      </c>
      <c r="F18" s="154">
        <f t="shared" si="9"/>
        <v>4497.4600000000009</v>
      </c>
      <c r="G18" s="119">
        <f t="shared" si="9"/>
        <v>5380.4300000000012</v>
      </c>
      <c r="H18" s="19">
        <f>H10+H14</f>
        <v>987.09</v>
      </c>
      <c r="I18" s="154">
        <f t="shared" si="10"/>
        <v>4496.67</v>
      </c>
      <c r="J18" s="20">
        <f t="shared" si="10"/>
        <v>5483.7599999999993</v>
      </c>
      <c r="L18" s="345">
        <f t="shared" ref="L18:Q18" si="12">E18/E16</f>
        <v>5.1937557288395629E-3</v>
      </c>
      <c r="M18" s="346">
        <f t="shared" si="12"/>
        <v>4.9500091406762758E-2</v>
      </c>
      <c r="N18" s="323">
        <f t="shared" si="12"/>
        <v>2.0625446976750467E-2</v>
      </c>
      <c r="O18" s="345">
        <f t="shared" si="12"/>
        <v>6.013942300662393E-3</v>
      </c>
      <c r="P18" s="346">
        <f t="shared" si="12"/>
        <v>4.7710304940771574E-2</v>
      </c>
      <c r="Q18" s="347">
        <f t="shared" si="12"/>
        <v>2.1223373592037111E-2</v>
      </c>
      <c r="S18" s="326">
        <f t="shared" si="1"/>
        <v>0.1179202011393367</v>
      </c>
      <c r="T18" s="330">
        <f t="shared" si="1"/>
        <v>-1.7565470287692896E-4</v>
      </c>
      <c r="U18" s="209">
        <f t="shared" si="1"/>
        <v>1.9204784747687095E-2</v>
      </c>
    </row>
    <row r="19" spans="1:33" ht="24" customHeight="1" thickBot="1">
      <c r="A19" s="9"/>
      <c r="B19" s="184" t="s">
        <v>36</v>
      </c>
      <c r="C19" s="184"/>
      <c r="D19" s="185"/>
      <c r="E19" s="21">
        <f>E11+E15</f>
        <v>0.27</v>
      </c>
      <c r="F19" s="155">
        <f t="shared" si="9"/>
        <v>5.65</v>
      </c>
      <c r="G19" s="123">
        <f t="shared" si="9"/>
        <v>5.92</v>
      </c>
      <c r="H19" s="21">
        <f>H11+H15</f>
        <v>0</v>
      </c>
      <c r="I19" s="155">
        <f t="shared" si="10"/>
        <v>3.0500000000000003</v>
      </c>
      <c r="J19" s="22">
        <f t="shared" si="10"/>
        <v>3.0500000000000003</v>
      </c>
      <c r="L19" s="348">
        <f t="shared" ref="L19:Q19" si="13">E19/E16</f>
        <v>1.5881785867998711E-6</v>
      </c>
      <c r="M19" s="349">
        <f t="shared" si="13"/>
        <v>6.2185214865326108E-5</v>
      </c>
      <c r="N19" s="351">
        <f t="shared" si="13"/>
        <v>2.2693845306483448E-5</v>
      </c>
      <c r="O19" s="348">
        <f t="shared" si="13"/>
        <v>0</v>
      </c>
      <c r="P19" s="349">
        <f t="shared" si="13"/>
        <v>3.2360931549202701E-5</v>
      </c>
      <c r="Q19" s="350">
        <f t="shared" si="13"/>
        <v>1.1804179879446439E-5</v>
      </c>
      <c r="S19" s="332"/>
      <c r="T19" s="333">
        <f t="shared" si="1"/>
        <v>-0.46017699115044247</v>
      </c>
      <c r="U19" s="208">
        <f t="shared" si="1"/>
        <v>-0.48479729729729726</v>
      </c>
    </row>
    <row r="20" spans="1:33" ht="6.75" customHeight="1"/>
    <row r="22" spans="1:33" ht="25.5" customHeight="1">
      <c r="A22" s="1" t="s">
        <v>131</v>
      </c>
    </row>
    <row r="23" spans="1:33" ht="15.75" thickBot="1"/>
    <row r="24" spans="1:33" ht="21.75" customHeight="1">
      <c r="A24" s="467" t="s">
        <v>16</v>
      </c>
      <c r="B24" s="450"/>
      <c r="C24" s="450"/>
      <c r="D24" s="450"/>
      <c r="E24" s="458" t="str">
        <f>E5</f>
        <v>jan-abr</v>
      </c>
      <c r="F24" s="511"/>
      <c r="G24" s="511"/>
      <c r="H24" s="511"/>
      <c r="I24" s="511"/>
      <c r="J24" s="459"/>
      <c r="L24" s="512" t="s">
        <v>129</v>
      </c>
      <c r="M24" s="511"/>
      <c r="N24" s="511"/>
      <c r="O24" s="511"/>
      <c r="P24" s="511"/>
      <c r="Q24" s="459"/>
      <c r="S24" s="517" t="s">
        <v>154</v>
      </c>
      <c r="T24" s="517"/>
      <c r="U24" s="517"/>
    </row>
    <row r="25" spans="1:33" ht="18.75" customHeight="1">
      <c r="A25" s="485"/>
      <c r="B25" s="451"/>
      <c r="C25" s="451"/>
      <c r="D25" s="451"/>
      <c r="E25" s="500">
        <f>E6</f>
        <v>2025</v>
      </c>
      <c r="F25" s="498"/>
      <c r="G25" s="499"/>
      <c r="H25" s="513">
        <f>H6</f>
        <v>2026</v>
      </c>
      <c r="I25" s="514"/>
      <c r="J25" s="515"/>
      <c r="L25" s="497">
        <f>E25</f>
        <v>2025</v>
      </c>
      <c r="M25" s="498"/>
      <c r="N25" s="499"/>
      <c r="O25" s="500">
        <f>H25</f>
        <v>2026</v>
      </c>
      <c r="P25" s="498"/>
      <c r="Q25" s="501"/>
      <c r="S25" s="520" t="s">
        <v>128</v>
      </c>
      <c r="T25" s="519" t="s">
        <v>127</v>
      </c>
      <c r="U25" s="451" t="s">
        <v>12</v>
      </c>
    </row>
    <row r="26" spans="1:33" ht="18.75" customHeight="1" thickBot="1">
      <c r="A26" s="468"/>
      <c r="B26" s="491"/>
      <c r="C26" s="491"/>
      <c r="D26" s="491"/>
      <c r="E26" s="99" t="s">
        <v>29</v>
      </c>
      <c r="F26" s="160" t="s">
        <v>30</v>
      </c>
      <c r="G26" s="134" t="s">
        <v>12</v>
      </c>
      <c r="H26" s="352" t="s">
        <v>29</v>
      </c>
      <c r="I26" s="353" t="s">
        <v>30</v>
      </c>
      <c r="J26" s="354" t="s">
        <v>12</v>
      </c>
      <c r="L26" s="25" t="s">
        <v>29</v>
      </c>
      <c r="M26" s="135" t="s">
        <v>30</v>
      </c>
      <c r="N26" s="176" t="s">
        <v>12</v>
      </c>
      <c r="O26" s="99" t="s">
        <v>29</v>
      </c>
      <c r="P26" s="135" t="s">
        <v>30</v>
      </c>
      <c r="Q26" s="166" t="s">
        <v>12</v>
      </c>
      <c r="S26" s="457"/>
      <c r="T26" s="445"/>
      <c r="U26" s="491"/>
    </row>
    <row r="27" spans="1:33" ht="24" customHeight="1" thickBot="1">
      <c r="A27" s="12" t="s">
        <v>20</v>
      </c>
      <c r="B27" s="13"/>
      <c r="C27" s="13"/>
      <c r="D27" s="13"/>
      <c r="E27" s="17">
        <v>15826.708999999999</v>
      </c>
      <c r="F27" s="340">
        <v>11616.366000000002</v>
      </c>
      <c r="G27" s="162">
        <v>27443.075000000001</v>
      </c>
      <c r="H27" s="17">
        <v>15513.167999999998</v>
      </c>
      <c r="I27" s="340">
        <v>11890.234000000006</v>
      </c>
      <c r="J27" s="18">
        <v>27403.402000000002</v>
      </c>
      <c r="L27" s="334">
        <f t="shared" ref="L27:Q27" si="14">E27/E35</f>
        <v>0.34125760407486377</v>
      </c>
      <c r="M27" s="343">
        <f t="shared" si="14"/>
        <v>0.2831915668910634</v>
      </c>
      <c r="N27" s="338">
        <f t="shared" si="14"/>
        <v>0.3140045413882554</v>
      </c>
      <c r="O27" s="334">
        <f t="shared" si="14"/>
        <v>0.34221674679396147</v>
      </c>
      <c r="P27" s="343">
        <f t="shared" si="14"/>
        <v>0.29596167618143587</v>
      </c>
      <c r="Q27" s="335">
        <f t="shared" si="14"/>
        <v>0.32048392866202341</v>
      </c>
      <c r="S27" s="325">
        <f t="shared" ref="S27:U38" si="15">(H27-E27)/E27</f>
        <v>-1.9810877927938213E-2</v>
      </c>
      <c r="T27" s="329">
        <f t="shared" si="15"/>
        <v>2.35760477932603E-2</v>
      </c>
      <c r="U27" s="164">
        <f t="shared" si="15"/>
        <v>-1.4456470348165745E-3</v>
      </c>
    </row>
    <row r="28" spans="1:33" ht="24" customHeight="1">
      <c r="A28" s="46"/>
      <c r="B28" s="177" t="s">
        <v>33</v>
      </c>
      <c r="C28" s="177"/>
      <c r="D28" s="178"/>
      <c r="E28" s="39">
        <v>15813.885</v>
      </c>
      <c r="F28" s="153">
        <v>11107.415000000001</v>
      </c>
      <c r="G28" s="112">
        <v>26921.300000000003</v>
      </c>
      <c r="H28" s="39">
        <v>15481.271999999997</v>
      </c>
      <c r="I28" s="153">
        <v>11650.323000000006</v>
      </c>
      <c r="J28" s="20">
        <v>27131.595000000001</v>
      </c>
      <c r="L28" s="345">
        <f t="shared" ref="L28:Q28" si="16">E28/E27</f>
        <v>0.99918972415553997</v>
      </c>
      <c r="M28" s="346">
        <f t="shared" si="16"/>
        <v>0.95618672827629558</v>
      </c>
      <c r="N28" s="347">
        <f t="shared" si="16"/>
        <v>0.98098700674031614</v>
      </c>
      <c r="O28" s="345">
        <f t="shared" si="16"/>
        <v>0.99794394027061395</v>
      </c>
      <c r="P28" s="346">
        <f t="shared" si="16"/>
        <v>0.97982285293964777</v>
      </c>
      <c r="Q28" s="347">
        <f t="shared" si="16"/>
        <v>0.99008126801190599</v>
      </c>
      <c r="S28" s="326">
        <f t="shared" si="15"/>
        <v>-2.1032971973680283E-2</v>
      </c>
      <c r="T28" s="330">
        <f t="shared" si="15"/>
        <v>4.887797925980121E-2</v>
      </c>
      <c r="U28" s="209">
        <f t="shared" si="15"/>
        <v>7.811472700055281E-3</v>
      </c>
    </row>
    <row r="29" spans="1:33" ht="24" customHeight="1">
      <c r="A29" s="8"/>
      <c r="B29" t="s">
        <v>37</v>
      </c>
      <c r="E29" s="19">
        <v>12.203000000000001</v>
      </c>
      <c r="F29" s="154">
        <v>508.37799999999999</v>
      </c>
      <c r="G29" s="119">
        <v>520.58100000000002</v>
      </c>
      <c r="H29" s="19">
        <v>31.896000000000001</v>
      </c>
      <c r="I29" s="154">
        <v>239.91099999999997</v>
      </c>
      <c r="J29" s="20">
        <v>271.80699999999996</v>
      </c>
      <c r="L29" s="345">
        <f t="shared" ref="L29:Q29" si="17">E29/E27</f>
        <v>7.7103837569768936E-4</v>
      </c>
      <c r="M29" s="346">
        <f t="shared" si="17"/>
        <v>4.3763944765514443E-2</v>
      </c>
      <c r="N29" s="347">
        <f t="shared" si="17"/>
        <v>1.896948501580089E-2</v>
      </c>
      <c r="O29" s="345">
        <f t="shared" si="17"/>
        <v>2.0560597293860288E-3</v>
      </c>
      <c r="P29" s="346">
        <f t="shared" si="17"/>
        <v>2.0177147060352205E-2</v>
      </c>
      <c r="Q29" s="347">
        <f t="shared" si="17"/>
        <v>9.9187319880940303E-3</v>
      </c>
      <c r="S29" s="326">
        <f>(H29-E29)/E29</f>
        <v>1.613783495861673</v>
      </c>
      <c r="T29" s="330">
        <f t="shared" si="15"/>
        <v>-0.5280854010205005</v>
      </c>
      <c r="U29" s="209">
        <f t="shared" si="15"/>
        <v>-0.4778776021406852</v>
      </c>
    </row>
    <row r="30" spans="1:33" ht="24" customHeight="1" thickBot="1">
      <c r="A30" s="8"/>
      <c r="B30" t="s">
        <v>36</v>
      </c>
      <c r="E30" s="19">
        <v>0.621</v>
      </c>
      <c r="F30" s="154">
        <v>0.57300000000000006</v>
      </c>
      <c r="G30" s="119">
        <v>1.194</v>
      </c>
      <c r="H30" s="19"/>
      <c r="I30" s="154"/>
      <c r="J30" s="20"/>
      <c r="L30" s="345">
        <f t="shared" ref="L30:Q30" si="18">E30/E27</f>
        <v>3.9237468762457186E-5</v>
      </c>
      <c r="M30" s="346">
        <f t="shared" si="18"/>
        <v>4.9326958189850423E-5</v>
      </c>
      <c r="N30" s="347">
        <f t="shared" si="18"/>
        <v>4.3508243883019666E-5</v>
      </c>
      <c r="O30" s="345">
        <f t="shared" si="18"/>
        <v>0</v>
      </c>
      <c r="P30" s="346">
        <f t="shared" si="18"/>
        <v>0</v>
      </c>
      <c r="Q30" s="347">
        <f t="shared" si="18"/>
        <v>0</v>
      </c>
      <c r="S30" s="326"/>
      <c r="T30" s="330"/>
      <c r="U30" s="209"/>
    </row>
    <row r="31" spans="1:33" ht="24" customHeight="1" thickBot="1">
      <c r="A31" s="12" t="s">
        <v>21</v>
      </c>
      <c r="B31" s="13"/>
      <c r="C31" s="13"/>
      <c r="D31" s="13"/>
      <c r="E31" s="17">
        <v>30550.891999999982</v>
      </c>
      <c r="F31" s="340">
        <v>29403.097000000002</v>
      </c>
      <c r="G31" s="162">
        <v>59953.98899999998</v>
      </c>
      <c r="H31" s="17">
        <v>29818.242999999999</v>
      </c>
      <c r="I31" s="340">
        <v>28284.676999999992</v>
      </c>
      <c r="J31" s="18">
        <v>58102.919999999991</v>
      </c>
      <c r="L31" s="334">
        <f t="shared" ref="L31:Q31" si="19">E31/E35</f>
        <v>0.65874239592513628</v>
      </c>
      <c r="M31" s="343">
        <f t="shared" si="19"/>
        <v>0.7168084331089366</v>
      </c>
      <c r="N31" s="335">
        <f t="shared" si="19"/>
        <v>0.6859954586117446</v>
      </c>
      <c r="O31" s="334">
        <f t="shared" si="19"/>
        <v>0.65778325320603859</v>
      </c>
      <c r="P31" s="343">
        <f t="shared" si="19"/>
        <v>0.70403832381856413</v>
      </c>
      <c r="Q31" s="335">
        <f t="shared" si="19"/>
        <v>0.67951607133797653</v>
      </c>
      <c r="S31" s="327">
        <f t="shared" si="15"/>
        <v>-2.3981263787649261E-2</v>
      </c>
      <c r="T31" s="331">
        <f t="shared" si="15"/>
        <v>-3.803748972429704E-2</v>
      </c>
      <c r="U31" s="328">
        <f t="shared" si="15"/>
        <v>-3.0874826360594441E-2</v>
      </c>
    </row>
    <row r="32" spans="1:33" ht="24" customHeight="1">
      <c r="A32" s="46"/>
      <c r="B32" s="3" t="s">
        <v>33</v>
      </c>
      <c r="C32" s="3"/>
      <c r="D32" s="3"/>
      <c r="E32" s="19">
        <v>30303.904999999981</v>
      </c>
      <c r="F32" s="154">
        <v>28790.311000000002</v>
      </c>
      <c r="G32" s="119">
        <v>59094.215999999986</v>
      </c>
      <c r="H32" s="19">
        <v>29600.594999999998</v>
      </c>
      <c r="I32" s="154">
        <v>27536.222999999994</v>
      </c>
      <c r="J32" s="20">
        <v>57136.817999999992</v>
      </c>
      <c r="L32" s="336">
        <f>E32/G32</f>
        <v>0.51280661714845299</v>
      </c>
      <c r="M32" s="344">
        <f>F32/G32</f>
        <v>0.4871933828515469</v>
      </c>
      <c r="N32" s="337">
        <f>J32/$J$31</f>
        <v>0.98337257404619249</v>
      </c>
      <c r="O32" s="336">
        <f>H32/J32</f>
        <v>0.51806516421688031</v>
      </c>
      <c r="P32" s="344">
        <f>I32/J32</f>
        <v>0.48193483578311969</v>
      </c>
      <c r="Q32" s="337">
        <f>J32/J31</f>
        <v>0.98337257404619249</v>
      </c>
      <c r="S32" s="326">
        <f t="shared" si="15"/>
        <v>-2.3208560084912608E-2</v>
      </c>
      <c r="T32" s="330">
        <f t="shared" si="15"/>
        <v>-4.3559376625004399E-2</v>
      </c>
      <c r="U32" s="209">
        <f t="shared" si="15"/>
        <v>-3.31233432388712E-2</v>
      </c>
    </row>
    <row r="33" spans="1:21" ht="24" customHeight="1">
      <c r="A33" s="8"/>
      <c r="B33" s="3" t="s">
        <v>37</v>
      </c>
      <c r="D33" s="3"/>
      <c r="E33" s="19">
        <v>246.98699999999999</v>
      </c>
      <c r="F33" s="154">
        <v>605.94399999999985</v>
      </c>
      <c r="G33" s="119">
        <v>852.93099999999981</v>
      </c>
      <c r="H33" s="19">
        <v>217.64800000000005</v>
      </c>
      <c r="I33" s="154">
        <v>736.79899999999986</v>
      </c>
      <c r="J33" s="20">
        <v>954.44699999999989</v>
      </c>
      <c r="L33" s="345">
        <f>E33/G33</f>
        <v>0.28957442043963705</v>
      </c>
      <c r="M33" s="346">
        <f>F33/G33</f>
        <v>0.71042557956036301</v>
      </c>
      <c r="N33" s="410">
        <f t="shared" ref="N33:N34" si="20">J33/$J$31</f>
        <v>1.642683362557338E-2</v>
      </c>
      <c r="O33" s="345">
        <f>H33/J33</f>
        <v>0.22803571073092596</v>
      </c>
      <c r="P33" s="346">
        <f>I33/J33</f>
        <v>0.77196428926907412</v>
      </c>
      <c r="Q33" s="347">
        <f>J33/J31</f>
        <v>1.642683362557338E-2</v>
      </c>
      <c r="S33" s="326">
        <f t="shared" si="15"/>
        <v>-0.11878762849866568</v>
      </c>
      <c r="T33" s="330">
        <f t="shared" si="15"/>
        <v>0.21595229922237047</v>
      </c>
      <c r="U33" s="209">
        <f t="shared" si="15"/>
        <v>0.11902017865454544</v>
      </c>
    </row>
    <row r="34" spans="1:21" ht="24" customHeight="1" thickBot="1">
      <c r="A34" s="8"/>
      <c r="B34" t="s">
        <v>36</v>
      </c>
      <c r="E34" s="19"/>
      <c r="F34" s="154">
        <v>6.8419999999999987</v>
      </c>
      <c r="G34" s="119">
        <v>6.8419999999999987</v>
      </c>
      <c r="H34" s="19"/>
      <c r="I34" s="154">
        <v>11.655000000000001</v>
      </c>
      <c r="J34" s="20">
        <v>11.655000000000001</v>
      </c>
      <c r="L34" s="348">
        <f>E34/G34</f>
        <v>0</v>
      </c>
      <c r="M34" s="349">
        <f>F34/G34</f>
        <v>1</v>
      </c>
      <c r="N34" s="347">
        <f t="shared" si="20"/>
        <v>2.0059232823410603E-4</v>
      </c>
      <c r="O34" s="348">
        <f>H34/J34</f>
        <v>0</v>
      </c>
      <c r="P34" s="349">
        <f>I34/J34</f>
        <v>1</v>
      </c>
      <c r="Q34" s="350">
        <f>J34/J31</f>
        <v>2.0059232823410603E-4</v>
      </c>
      <c r="S34" s="326"/>
      <c r="T34" s="330">
        <f t="shared" si="15"/>
        <v>0.70344928383513639</v>
      </c>
      <c r="U34" s="209">
        <f t="shared" si="15"/>
        <v>0.70344928383513639</v>
      </c>
    </row>
    <row r="35" spans="1:21" ht="24" customHeight="1" thickBot="1">
      <c r="A35" s="12" t="s">
        <v>12</v>
      </c>
      <c r="B35" s="13"/>
      <c r="C35" s="13"/>
      <c r="D35" s="13"/>
      <c r="E35" s="17">
        <v>46377.600999999981</v>
      </c>
      <c r="F35" s="340">
        <v>41019.463000000003</v>
      </c>
      <c r="G35" s="162">
        <v>87397.063999999984</v>
      </c>
      <c r="H35" s="17">
        <v>45331.410999999993</v>
      </c>
      <c r="I35" s="340">
        <v>40174.911</v>
      </c>
      <c r="J35" s="18">
        <v>85506.322</v>
      </c>
      <c r="L35" s="334">
        <f>L27+L31</f>
        <v>1</v>
      </c>
      <c r="M35" s="343">
        <f t="shared" ref="M35:Q35" si="21">M27+M31</f>
        <v>1</v>
      </c>
      <c r="N35" s="338">
        <f t="shared" si="21"/>
        <v>1</v>
      </c>
      <c r="O35" s="334">
        <f t="shared" si="21"/>
        <v>1</v>
      </c>
      <c r="P35" s="343">
        <f t="shared" si="21"/>
        <v>1</v>
      </c>
      <c r="Q35" s="335">
        <f t="shared" si="21"/>
        <v>1</v>
      </c>
      <c r="S35" s="327">
        <f t="shared" si="15"/>
        <v>-2.2558087901096657E-2</v>
      </c>
      <c r="T35" s="331">
        <f t="shared" si="15"/>
        <v>-2.0589055492998609E-2</v>
      </c>
      <c r="U35" s="328">
        <f t="shared" si="15"/>
        <v>-2.1633930402970791E-2</v>
      </c>
    </row>
    <row r="36" spans="1:21" ht="24" customHeight="1">
      <c r="A36" s="179"/>
      <c r="B36" s="177" t="s">
        <v>33</v>
      </c>
      <c r="C36" s="177"/>
      <c r="D36" s="178"/>
      <c r="E36" s="180">
        <f>E28+E32</f>
        <v>46117.789999999979</v>
      </c>
      <c r="F36" s="342">
        <f t="shared" ref="F36:G38" si="22">F28+F32</f>
        <v>39897.726000000002</v>
      </c>
      <c r="G36" s="324">
        <f t="shared" si="22"/>
        <v>86015.515999999989</v>
      </c>
      <c r="H36" s="180">
        <f>H28+H32</f>
        <v>45081.866999999998</v>
      </c>
      <c r="I36" s="342">
        <f t="shared" ref="I36:J38" si="23">I28+I32</f>
        <v>39186.546000000002</v>
      </c>
      <c r="J36" s="356">
        <f t="shared" si="23"/>
        <v>84268.413</v>
      </c>
      <c r="L36" s="336">
        <f>E36/E35</f>
        <v>0.99439792066864341</v>
      </c>
      <c r="M36" s="344">
        <f t="shared" ref="M36:Q36" si="24">F36/F35</f>
        <v>0.97265354253906244</v>
      </c>
      <c r="N36" s="339">
        <f t="shared" si="24"/>
        <v>0.98419228362179312</v>
      </c>
      <c r="O36" s="336">
        <f t="shared" si="24"/>
        <v>0.99449511950995761</v>
      </c>
      <c r="P36" s="344">
        <f t="shared" si="24"/>
        <v>0.97539845203390751</v>
      </c>
      <c r="Q36" s="337">
        <f t="shared" si="24"/>
        <v>0.98552260264451552</v>
      </c>
      <c r="S36" s="326">
        <f t="shared" si="15"/>
        <v>-2.2462546448994654E-2</v>
      </c>
      <c r="T36" s="330">
        <f t="shared" si="15"/>
        <v>-1.7825076045687421E-2</v>
      </c>
      <c r="U36" s="209">
        <f t="shared" si="15"/>
        <v>-2.0311486592721115E-2</v>
      </c>
    </row>
    <row r="37" spans="1:21" ht="24" customHeight="1">
      <c r="A37" s="8"/>
      <c r="B37" s="3" t="s">
        <v>37</v>
      </c>
      <c r="C37" s="3"/>
      <c r="D37" s="183"/>
      <c r="E37" s="19">
        <f>E29+E33</f>
        <v>259.19</v>
      </c>
      <c r="F37" s="154">
        <f t="shared" si="22"/>
        <v>1114.3219999999999</v>
      </c>
      <c r="G37" s="119">
        <f t="shared" si="22"/>
        <v>1373.5119999999997</v>
      </c>
      <c r="H37" s="19">
        <f>H29+H33</f>
        <v>249.54400000000004</v>
      </c>
      <c r="I37" s="154">
        <f t="shared" si="23"/>
        <v>976.70999999999981</v>
      </c>
      <c r="J37" s="20">
        <f t="shared" si="23"/>
        <v>1226.2539999999999</v>
      </c>
      <c r="L37" s="345">
        <f>E37/E35</f>
        <v>5.5886892467766954E-3</v>
      </c>
      <c r="M37" s="346">
        <f t="shared" ref="M37:Q37" si="25">F37/F35</f>
        <v>2.7165689614220445E-2</v>
      </c>
      <c r="N37" s="323">
        <f t="shared" si="25"/>
        <v>1.5715768209330235E-2</v>
      </c>
      <c r="O37" s="345">
        <f t="shared" si="25"/>
        <v>5.5048804900425467E-3</v>
      </c>
      <c r="P37" s="346">
        <f t="shared" si="25"/>
        <v>2.4311441536236378E-2</v>
      </c>
      <c r="Q37" s="347">
        <f t="shared" si="25"/>
        <v>1.4341091644662249E-2</v>
      </c>
      <c r="S37" s="326">
        <f t="shared" si="15"/>
        <v>-3.7215941973069787E-2</v>
      </c>
      <c r="T37" s="330">
        <f t="shared" si="15"/>
        <v>-0.12349392724903582</v>
      </c>
      <c r="U37" s="209">
        <f t="shared" si="15"/>
        <v>-0.10721275096249602</v>
      </c>
    </row>
    <row r="38" spans="1:21" ht="24" customHeight="1" thickBot="1">
      <c r="A38" s="9"/>
      <c r="B38" s="184" t="s">
        <v>36</v>
      </c>
      <c r="C38" s="184"/>
      <c r="D38" s="185"/>
      <c r="E38" s="21">
        <f>E30+E34</f>
        <v>0.621</v>
      </c>
      <c r="F38" s="155">
        <f t="shared" si="22"/>
        <v>7.4149999999999991</v>
      </c>
      <c r="G38" s="123">
        <f t="shared" si="22"/>
        <v>8.0359999999999978</v>
      </c>
      <c r="H38" s="21">
        <f>H30+H34</f>
        <v>0</v>
      </c>
      <c r="I38" s="155">
        <f t="shared" si="23"/>
        <v>11.655000000000001</v>
      </c>
      <c r="J38" s="22">
        <f t="shared" si="23"/>
        <v>11.655000000000001</v>
      </c>
      <c r="L38" s="348">
        <f>E38/E35</f>
        <v>1.3390084579838449E-5</v>
      </c>
      <c r="M38" s="349">
        <f t="shared" ref="M38:Q38" si="26">F38/F35</f>
        <v>1.8076784671705717E-4</v>
      </c>
      <c r="N38" s="351">
        <f t="shared" si="26"/>
        <v>9.1948168876702764E-5</v>
      </c>
      <c r="O38" s="348">
        <f t="shared" si="26"/>
        <v>0</v>
      </c>
      <c r="P38" s="349">
        <f t="shared" si="26"/>
        <v>2.9010642985618563E-4</v>
      </c>
      <c r="Q38" s="350">
        <f t="shared" si="26"/>
        <v>1.3630571082217757E-4</v>
      </c>
      <c r="S38" s="332"/>
      <c r="T38" s="333">
        <f t="shared" si="15"/>
        <v>0.57181389076196931</v>
      </c>
      <c r="U38" s="208">
        <f t="shared" si="15"/>
        <v>0.45034843205574965</v>
      </c>
    </row>
    <row r="41" spans="1:21">
      <c r="A41" s="1" t="s">
        <v>130</v>
      </c>
    </row>
    <row r="42" spans="1:21" ht="15.75" thickBot="1"/>
    <row r="43" spans="1:21" ht="22.5" customHeight="1">
      <c r="A43" s="467" t="s">
        <v>16</v>
      </c>
      <c r="B43" s="450"/>
      <c r="C43" s="450"/>
      <c r="D43" s="450"/>
      <c r="E43" s="458" t="str">
        <f>E24</f>
        <v>jan-abr</v>
      </c>
      <c r="F43" s="511"/>
      <c r="G43" s="511"/>
      <c r="H43" s="511"/>
      <c r="I43" s="511"/>
      <c r="J43" s="459"/>
      <c r="L43" s="516" t="s">
        <v>154</v>
      </c>
      <c r="M43" s="517"/>
      <c r="N43" s="517"/>
    </row>
    <row r="44" spans="1:21" ht="18.75" customHeight="1">
      <c r="A44" s="485"/>
      <c r="B44" s="451"/>
      <c r="C44" s="451"/>
      <c r="D44" s="451"/>
      <c r="E44" s="500">
        <f>E25</f>
        <v>2025</v>
      </c>
      <c r="F44" s="498"/>
      <c r="G44" s="499"/>
      <c r="H44" s="513">
        <f>H25</f>
        <v>2026</v>
      </c>
      <c r="I44" s="514"/>
      <c r="J44" s="515"/>
      <c r="L44" s="518" t="s">
        <v>128</v>
      </c>
      <c r="M44" s="519" t="s">
        <v>127</v>
      </c>
      <c r="N44" s="451" t="s">
        <v>12</v>
      </c>
      <c r="S44" t="s">
        <v>133</v>
      </c>
    </row>
    <row r="45" spans="1:21" ht="18.75" customHeight="1" thickBot="1">
      <c r="A45" s="468"/>
      <c r="B45" s="491"/>
      <c r="C45" s="491"/>
      <c r="D45" s="491"/>
      <c r="E45" s="99" t="s">
        <v>29</v>
      </c>
      <c r="F45" s="160" t="s">
        <v>30</v>
      </c>
      <c r="G45" s="134" t="s">
        <v>12</v>
      </c>
      <c r="H45" s="352" t="s">
        <v>29</v>
      </c>
      <c r="I45" s="353" t="s">
        <v>30</v>
      </c>
      <c r="J45" s="354" t="s">
        <v>12</v>
      </c>
      <c r="L45" s="447"/>
      <c r="M45" s="445"/>
      <c r="N45" s="491"/>
    </row>
    <row r="46" spans="1:21" ht="24" customHeight="1" thickBot="1">
      <c r="A46" s="12" t="s">
        <v>20</v>
      </c>
      <c r="B46" s="13"/>
      <c r="C46" s="13"/>
      <c r="D46" s="13"/>
      <c r="E46" s="358">
        <f>(E27/E8)*10</f>
        <v>2.3683413957983195</v>
      </c>
      <c r="F46" s="359">
        <f t="shared" ref="F46:J46" si="27">(F27/F8)*10</f>
        <v>3.3759516361341002</v>
      </c>
      <c r="G46" s="360">
        <f t="shared" si="27"/>
        <v>2.7108209992780181</v>
      </c>
      <c r="H46" s="358">
        <f t="shared" si="27"/>
        <v>2.4477174292066199</v>
      </c>
      <c r="I46" s="359">
        <f t="shared" si="27"/>
        <v>3.3125273194547962</v>
      </c>
      <c r="J46" s="361">
        <f t="shared" si="27"/>
        <v>2.7604125397830339</v>
      </c>
      <c r="L46" s="365">
        <f>(H46-E46)/E46</f>
        <v>3.3515452438200713E-2</v>
      </c>
      <c r="M46" s="329">
        <f>(I46-F46)/F46</f>
        <v>-1.8787092800871121E-2</v>
      </c>
      <c r="N46" s="164">
        <f>(J46-G46)/G46</f>
        <v>1.829391926586952E-2</v>
      </c>
    </row>
    <row r="47" spans="1:21" ht="24" customHeight="1">
      <c r="A47" s="46"/>
      <c r="B47" s="177" t="s">
        <v>33</v>
      </c>
      <c r="C47" s="177"/>
      <c r="D47" s="178"/>
      <c r="E47" s="124">
        <f t="shared" ref="E47:J57" si="28">(E28/E9)*10</f>
        <v>2.3681244300152287</v>
      </c>
      <c r="F47" s="156">
        <f t="shared" si="28"/>
        <v>3.4449651174259039</v>
      </c>
      <c r="G47" s="362">
        <f t="shared" si="28"/>
        <v>2.7187586093231539</v>
      </c>
      <c r="H47" s="124">
        <f t="shared" si="28"/>
        <v>2.4472353492121841</v>
      </c>
      <c r="I47" s="156">
        <f t="shared" si="28"/>
        <v>3.3586981527960615</v>
      </c>
      <c r="J47" s="363">
        <f t="shared" si="28"/>
        <v>2.7700205426858773</v>
      </c>
      <c r="L47" s="326">
        <f t="shared" ref="L47:N57" si="29">(H47-E47)/E47</f>
        <v>3.3406571966510527E-2</v>
      </c>
      <c r="M47" s="330">
        <f t="shared" si="29"/>
        <v>-2.5041462450075991E-2</v>
      </c>
      <c r="N47" s="209">
        <f t="shared" si="29"/>
        <v>1.8854904288647091E-2</v>
      </c>
    </row>
    <row r="48" spans="1:21" ht="24" customHeight="1">
      <c r="A48" s="8"/>
      <c r="B48" t="s">
        <v>37</v>
      </c>
      <c r="E48" s="125">
        <f t="shared" si="28"/>
        <v>2.5550670016750421</v>
      </c>
      <c r="F48" s="157">
        <f t="shared" si="28"/>
        <v>2.3465513341857109</v>
      </c>
      <c r="G48" s="364">
        <f t="shared" si="28"/>
        <v>2.3510488878852884</v>
      </c>
      <c r="H48" s="125">
        <f t="shared" si="28"/>
        <v>2.7064913025031818</v>
      </c>
      <c r="I48" s="157">
        <f t="shared" si="28"/>
        <v>1.9864622059566293</v>
      </c>
      <c r="J48" s="363">
        <f t="shared" si="28"/>
        <v>2.0504760180449311</v>
      </c>
      <c r="L48" s="326">
        <f t="shared" si="29"/>
        <v>5.926431703312262E-2</v>
      </c>
      <c r="M48" s="330">
        <f t="shared" si="29"/>
        <v>-0.15345461357828682</v>
      </c>
      <c r="N48" s="209">
        <f t="shared" si="29"/>
        <v>-0.12784628656136343</v>
      </c>
    </row>
    <row r="49" spans="1:14" ht="24" customHeight="1" thickBot="1">
      <c r="A49" s="8"/>
      <c r="B49" t="s">
        <v>36</v>
      </c>
      <c r="E49" s="125"/>
      <c r="F49" s="157">
        <f t="shared" si="28"/>
        <v>27.285714285714292</v>
      </c>
      <c r="G49" s="364">
        <f t="shared" si="28"/>
        <v>24.875</v>
      </c>
      <c r="H49" s="125"/>
      <c r="I49" s="157"/>
      <c r="J49" s="363"/>
      <c r="L49" s="326"/>
      <c r="M49" s="330"/>
      <c r="N49" s="209"/>
    </row>
    <row r="50" spans="1:14" ht="24" customHeight="1" thickBot="1">
      <c r="A50" s="12" t="s">
        <v>21</v>
      </c>
      <c r="B50" s="13"/>
      <c r="C50" s="13"/>
      <c r="D50" s="13"/>
      <c r="E50" s="358">
        <f t="shared" si="28"/>
        <v>2.9609332976933285</v>
      </c>
      <c r="F50" s="359">
        <f t="shared" si="28"/>
        <v>5.208840455318084</v>
      </c>
      <c r="G50" s="360">
        <f t="shared" si="28"/>
        <v>3.7558475030663399</v>
      </c>
      <c r="H50" s="358">
        <f t="shared" si="28"/>
        <v>2.9594655378614592</v>
      </c>
      <c r="I50" s="359">
        <f t="shared" si="28"/>
        <v>4.8470263749106817</v>
      </c>
      <c r="J50" s="361">
        <f t="shared" si="28"/>
        <v>3.6517407432081699</v>
      </c>
      <c r="L50" s="327">
        <f t="shared" si="29"/>
        <v>-4.9570850954756232E-4</v>
      </c>
      <c r="M50" s="331">
        <f t="shared" si="29"/>
        <v>-6.9461540147193426E-2</v>
      </c>
      <c r="N50" s="328">
        <f t="shared" si="29"/>
        <v>-2.7718580100277071E-2</v>
      </c>
    </row>
    <row r="51" spans="1:14" ht="24" customHeight="1">
      <c r="A51" s="46"/>
      <c r="B51" s="3" t="s">
        <v>33</v>
      </c>
      <c r="C51" s="3"/>
      <c r="D51" s="3"/>
      <c r="E51" s="125">
        <f t="shared" si="28"/>
        <v>2.9609638913503389</v>
      </c>
      <c r="F51" s="157">
        <f t="shared" si="28"/>
        <v>5.3205000218066099</v>
      </c>
      <c r="G51" s="364">
        <f t="shared" si="28"/>
        <v>3.7770315723634069</v>
      </c>
      <c r="H51" s="125">
        <f t="shared" si="28"/>
        <v>2.9634301054018861</v>
      </c>
      <c r="I51" s="157">
        <f t="shared" si="28"/>
        <v>5.0008840828938563</v>
      </c>
      <c r="J51" s="363">
        <f t="shared" si="28"/>
        <v>3.6874603296814463</v>
      </c>
      <c r="L51" s="326">
        <f t="shared" si="29"/>
        <v>8.3290919512784851E-4</v>
      </c>
      <c r="M51" s="330">
        <f t="shared" si="29"/>
        <v>-6.0072537844709166E-2</v>
      </c>
      <c r="N51" s="209">
        <f t="shared" si="29"/>
        <v>-2.3714719076577129E-2</v>
      </c>
    </row>
    <row r="52" spans="1:14" ht="24" customHeight="1">
      <c r="A52" s="8"/>
      <c r="B52" s="3" t="s">
        <v>37</v>
      </c>
      <c r="D52" s="3"/>
      <c r="E52" s="125">
        <f t="shared" si="28"/>
        <v>2.9571844206846181</v>
      </c>
      <c r="F52" s="157">
        <f t="shared" si="28"/>
        <v>2.5995358155617598</v>
      </c>
      <c r="G52" s="364">
        <f t="shared" si="28"/>
        <v>2.6938803226601129</v>
      </c>
      <c r="H52" s="125">
        <f t="shared" si="28"/>
        <v>2.5038884542819018</v>
      </c>
      <c r="I52" s="157">
        <f t="shared" si="28"/>
        <v>2.2402324153070592</v>
      </c>
      <c r="J52" s="363">
        <f t="shared" si="28"/>
        <v>2.2953479647345714</v>
      </c>
      <c r="L52" s="326">
        <f t="shared" si="29"/>
        <v>-0.15328633656800264</v>
      </c>
      <c r="M52" s="330">
        <f t="shared" si="29"/>
        <v>-0.13821829193649912</v>
      </c>
      <c r="N52" s="209">
        <f t="shared" si="29"/>
        <v>-0.14793988974684841</v>
      </c>
    </row>
    <row r="53" spans="1:14" ht="24" customHeight="1" thickBot="1">
      <c r="A53" s="8"/>
      <c r="B53" t="s">
        <v>36</v>
      </c>
      <c r="E53" s="125"/>
      <c r="F53" s="157">
        <f t="shared" si="28"/>
        <v>12.577205882352938</v>
      </c>
      <c r="G53" s="364">
        <f t="shared" si="28"/>
        <v>12.577205882352938</v>
      </c>
      <c r="H53" s="125"/>
      <c r="I53" s="157">
        <f t="shared" si="28"/>
        <v>38.213114754098363</v>
      </c>
      <c r="J53" s="363">
        <f t="shared" si="28"/>
        <v>38.213114754098363</v>
      </c>
      <c r="L53" s="326"/>
      <c r="M53" s="330">
        <f t="shared" si="29"/>
        <v>2.0382833128075877</v>
      </c>
      <c r="N53" s="209">
        <f t="shared" si="29"/>
        <v>2.0382833128075877</v>
      </c>
    </row>
    <row r="54" spans="1:14" ht="24" customHeight="1" thickBot="1">
      <c r="A54" s="12" t="s">
        <v>12</v>
      </c>
      <c r="B54" s="13"/>
      <c r="C54" s="13"/>
      <c r="D54" s="13"/>
      <c r="E54" s="358">
        <f t="shared" si="28"/>
        <v>2.727996770938824</v>
      </c>
      <c r="F54" s="359">
        <f t="shared" si="28"/>
        <v>4.5146975580801669</v>
      </c>
      <c r="G54" s="360">
        <f t="shared" si="28"/>
        <v>3.3502963693527588</v>
      </c>
      <c r="H54" s="358">
        <f t="shared" si="28"/>
        <v>2.7618605209414788</v>
      </c>
      <c r="I54" s="359">
        <f t="shared" si="28"/>
        <v>4.2626149012010188</v>
      </c>
      <c r="J54" s="361">
        <f t="shared" si="28"/>
        <v>3.3092852646487487</v>
      </c>
      <c r="L54" s="327">
        <f t="shared" si="29"/>
        <v>1.2413412788241988E-2</v>
      </c>
      <c r="M54" s="331">
        <f t="shared" si="29"/>
        <v>-5.5836000891794822E-2</v>
      </c>
      <c r="N54" s="328">
        <f t="shared" si="29"/>
        <v>-1.2241037861355813E-2</v>
      </c>
    </row>
    <row r="55" spans="1:14" ht="24" customHeight="1">
      <c r="A55" s="179"/>
      <c r="B55" s="177" t="s">
        <v>33</v>
      </c>
      <c r="C55" s="177"/>
      <c r="D55" s="178"/>
      <c r="E55" s="124">
        <f t="shared" si="28"/>
        <v>2.7268814032972348</v>
      </c>
      <c r="F55" s="156">
        <f t="shared" si="28"/>
        <v>4.6202254659571897</v>
      </c>
      <c r="G55" s="362">
        <f t="shared" si="28"/>
        <v>3.3668551334867947</v>
      </c>
      <c r="H55" s="124">
        <f t="shared" si="28"/>
        <v>2.7632749851651766</v>
      </c>
      <c r="I55" s="156">
        <f t="shared" si="28"/>
        <v>4.3662021044520172</v>
      </c>
      <c r="J55" s="366">
        <f t="shared" si="28"/>
        <v>3.3321338822593831</v>
      </c>
      <c r="L55" s="326">
        <f t="shared" si="29"/>
        <v>1.3346228341260489E-2</v>
      </c>
      <c r="M55" s="330">
        <f t="shared" si="29"/>
        <v>-5.4980728403163669E-2</v>
      </c>
      <c r="N55" s="209">
        <f t="shared" si="29"/>
        <v>-1.031266563330077E-2</v>
      </c>
    </row>
    <row r="56" spans="1:14" ht="24" customHeight="1">
      <c r="A56" s="8"/>
      <c r="B56" s="3" t="s">
        <v>37</v>
      </c>
      <c r="C56" s="3"/>
      <c r="D56" s="183"/>
      <c r="E56" s="125">
        <f t="shared" si="28"/>
        <v>2.935433819948583</v>
      </c>
      <c r="F56" s="157">
        <f t="shared" si="28"/>
        <v>2.477669617962138</v>
      </c>
      <c r="G56" s="364">
        <f t="shared" si="28"/>
        <v>2.5527922489466444</v>
      </c>
      <c r="H56" s="125">
        <f t="shared" si="28"/>
        <v>2.5280774802702899</v>
      </c>
      <c r="I56" s="157">
        <f t="shared" si="28"/>
        <v>2.1720740014277227</v>
      </c>
      <c r="J56" s="363">
        <f t="shared" si="28"/>
        <v>2.2361554845580405</v>
      </c>
      <c r="L56" s="326">
        <f t="shared" si="29"/>
        <v>-0.1387721082008343</v>
      </c>
      <c r="M56" s="330">
        <f t="shared" si="29"/>
        <v>-0.12333993778628369</v>
      </c>
      <c r="N56" s="209">
        <f t="shared" si="29"/>
        <v>-0.12403546137342643</v>
      </c>
    </row>
    <row r="57" spans="1:14" ht="24" customHeight="1" thickBot="1">
      <c r="A57" s="9"/>
      <c r="B57" s="184" t="s">
        <v>36</v>
      </c>
      <c r="C57" s="184"/>
      <c r="D57" s="185"/>
      <c r="E57" s="126"/>
      <c r="F57" s="158"/>
      <c r="G57" s="367">
        <f t="shared" si="28"/>
        <v>13.574324324324321</v>
      </c>
      <c r="H57" s="126"/>
      <c r="I57" s="158">
        <f t="shared" si="28"/>
        <v>38.213114754098363</v>
      </c>
      <c r="J57" s="368">
        <f t="shared" si="28"/>
        <v>38.213114754098363</v>
      </c>
      <c r="L57" s="332"/>
      <c r="M57" s="333"/>
      <c r="N57" s="208">
        <f t="shared" si="29"/>
        <v>1.8151025304164057</v>
      </c>
    </row>
  </sheetData>
  <mergeCells count="30">
    <mergeCell ref="A43:D45"/>
    <mergeCell ref="E43:J43"/>
    <mergeCell ref="L43:N43"/>
    <mergeCell ref="E44:G44"/>
    <mergeCell ref="H44:J44"/>
    <mergeCell ref="L44:L45"/>
    <mergeCell ref="M44:M45"/>
    <mergeCell ref="N44:N45"/>
    <mergeCell ref="A5:D7"/>
    <mergeCell ref="E5:J5"/>
    <mergeCell ref="L5:Q5"/>
    <mergeCell ref="S5:U5"/>
    <mergeCell ref="E6:G6"/>
    <mergeCell ref="H6:J6"/>
    <mergeCell ref="L6:N6"/>
    <mergeCell ref="O6:Q6"/>
    <mergeCell ref="S6:S7"/>
    <mergeCell ref="T6:T7"/>
    <mergeCell ref="U6:U7"/>
    <mergeCell ref="A24:D26"/>
    <mergeCell ref="E24:J24"/>
    <mergeCell ref="L24:Q24"/>
    <mergeCell ref="S24:U24"/>
    <mergeCell ref="E25:G25"/>
    <mergeCell ref="H25:J25"/>
    <mergeCell ref="L25:N25"/>
    <mergeCell ref="O25:Q25"/>
    <mergeCell ref="S25:S26"/>
    <mergeCell ref="T25:T26"/>
    <mergeCell ref="U25:U2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9E48619E-5CE0-4874-82CA-89EBA872B9E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L46:L57</xm:sqref>
        </x14:conditionalFormatting>
        <x14:conditionalFormatting xmlns:xm="http://schemas.microsoft.com/office/excel/2006/main">
          <x14:cfRule type="iconSet" priority="1" id="{BDFC7D8C-DD7B-43F6-9724-3FE7D1E150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M46:N57</xm:sqref>
        </x14:conditionalFormatting>
        <x14:conditionalFormatting xmlns:xm="http://schemas.microsoft.com/office/excel/2006/main">
          <x14:cfRule type="iconSet" priority="6" id="{76270738-E4F8-4234-9F33-0E8C1456653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S8:S19</xm:sqref>
        </x14:conditionalFormatting>
        <x14:conditionalFormatting xmlns:xm="http://schemas.microsoft.com/office/excel/2006/main">
          <x14:cfRule type="iconSet" priority="4" id="{26522ECE-25E7-4C88-A080-12984C42939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S27:S38</xm:sqref>
        </x14:conditionalFormatting>
        <x14:conditionalFormatting xmlns:xm="http://schemas.microsoft.com/office/excel/2006/main">
          <x14:cfRule type="iconSet" priority="5" id="{97817BF7-ABFC-4E86-B49F-DA35E8CEAA9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T8:U19</xm:sqref>
        </x14:conditionalFormatting>
        <x14:conditionalFormatting xmlns:xm="http://schemas.microsoft.com/office/excel/2006/main">
          <x14:cfRule type="iconSet" priority="3" id="{4287C5C0-92D7-4417-A80A-4AE362D92AC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T27:U38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3E6E9-08CF-478F-A067-C8559DF38A6C}">
  <sheetPr>
    <pageSetUpPr fitToPage="1"/>
  </sheetPr>
  <dimension ref="A1:AQ97"/>
  <sheetViews>
    <sheetView showGridLines="0" topLeftCell="A10" workbookViewId="0">
      <selection activeCell="R97" sqref="R97:W97"/>
    </sheetView>
  </sheetViews>
  <sheetFormatPr defaultRowHeight="15"/>
  <cols>
    <col min="1" max="1" width="32.85546875" customWidth="1"/>
    <col min="2" max="2" width="9.42578125" customWidth="1"/>
    <col min="3" max="3" width="9.5703125" customWidth="1"/>
    <col min="4" max="4" width="9.42578125" bestFit="1" customWidth="1"/>
    <col min="5" max="5" width="9.28515625" bestFit="1" customWidth="1"/>
    <col min="6" max="16" width="10.85546875" customWidth="1"/>
    <col min="17" max="17" width="2.28515625" customWidth="1"/>
    <col min="18" max="20" width="10.85546875" customWidth="1"/>
    <col min="23" max="23" width="9.42578125" customWidth="1"/>
    <col min="24" max="29" width="9.140625" customWidth="1"/>
    <col min="30" max="30" width="1.7109375" customWidth="1"/>
    <col min="31" max="33" width="10.85546875" customWidth="1"/>
    <col min="34" max="34" width="2.28515625" customWidth="1"/>
  </cols>
  <sheetData>
    <row r="1" spans="1:43" ht="15.75">
      <c r="A1" s="4" t="s">
        <v>147</v>
      </c>
    </row>
    <row r="3" spans="1:43" ht="8.25" customHeight="1" thickBot="1"/>
    <row r="4" spans="1:43">
      <c r="A4" s="492" t="s">
        <v>3</v>
      </c>
      <c r="B4" s="458" t="s">
        <v>134</v>
      </c>
      <c r="C4" s="511"/>
      <c r="D4" s="511"/>
      <c r="E4" s="511"/>
      <c r="F4" s="511"/>
      <c r="G4" s="522"/>
      <c r="H4" s="512" t="s">
        <v>136</v>
      </c>
      <c r="I4" s="511"/>
      <c r="J4" s="511"/>
      <c r="K4" s="511"/>
      <c r="L4" s="511"/>
      <c r="M4" s="522"/>
      <c r="N4" s="526" t="s">
        <v>154</v>
      </c>
      <c r="O4" s="517"/>
      <c r="P4" s="527"/>
      <c r="R4" s="512" t="s">
        <v>135</v>
      </c>
      <c r="S4" s="511"/>
      <c r="T4" s="511"/>
      <c r="U4" s="511"/>
      <c r="V4" s="511"/>
      <c r="W4" s="522"/>
      <c r="X4" s="511" t="s">
        <v>137</v>
      </c>
      <c r="Y4" s="511"/>
      <c r="Z4" s="511"/>
      <c r="AA4" s="511"/>
      <c r="AB4" s="511"/>
      <c r="AC4" s="459"/>
      <c r="AE4" s="517" t="s">
        <v>154</v>
      </c>
      <c r="AF4" s="517"/>
      <c r="AG4" s="517"/>
      <c r="AI4" s="476" t="s">
        <v>140</v>
      </c>
      <c r="AJ4" s="481"/>
      <c r="AK4" s="481"/>
      <c r="AL4" s="481"/>
      <c r="AM4" s="481"/>
      <c r="AN4" s="477"/>
      <c r="AO4" s="517" t="s">
        <v>154</v>
      </c>
      <c r="AP4" s="517"/>
      <c r="AQ4" s="517"/>
    </row>
    <row r="5" spans="1:43">
      <c r="A5" s="493"/>
      <c r="B5" s="523" t="s">
        <v>175</v>
      </c>
      <c r="C5" s="498"/>
      <c r="D5" s="499"/>
      <c r="E5" s="524" t="s">
        <v>176</v>
      </c>
      <c r="F5" s="514"/>
      <c r="G5" s="525"/>
      <c r="H5" s="533" t="str">
        <f>B5</f>
        <v>jan-abr 2025</v>
      </c>
      <c r="I5" s="498"/>
      <c r="J5" s="499"/>
      <c r="K5" s="523" t="str">
        <f>E5</f>
        <v>jan-abr 2026</v>
      </c>
      <c r="L5" s="498"/>
      <c r="M5" s="499"/>
      <c r="N5" s="500" t="s">
        <v>138</v>
      </c>
      <c r="O5" s="498"/>
      <c r="P5" s="501"/>
      <c r="R5" s="521" t="str">
        <f>H5</f>
        <v>jan-abr 2025</v>
      </c>
      <c r="S5" s="498"/>
      <c r="T5" s="499"/>
      <c r="U5" s="538" t="str">
        <f>K5</f>
        <v>jan-abr 2026</v>
      </c>
      <c r="V5" s="514"/>
      <c r="W5" s="525"/>
      <c r="X5" s="533" t="str">
        <f>R5</f>
        <v>jan-abr 2025</v>
      </c>
      <c r="Y5" s="498"/>
      <c r="Z5" s="499"/>
      <c r="AA5" s="523" t="str">
        <f>U5</f>
        <v>jan-abr 2026</v>
      </c>
      <c r="AB5" s="498"/>
      <c r="AC5" s="501"/>
      <c r="AE5" s="497" t="s">
        <v>139</v>
      </c>
      <c r="AF5" s="498"/>
      <c r="AG5" s="501"/>
      <c r="AI5" s="528" t="str">
        <f>X5</f>
        <v>jan-abr 2025</v>
      </c>
      <c r="AJ5" s="529"/>
      <c r="AK5" s="540"/>
      <c r="AL5" s="539" t="str">
        <f>AA5</f>
        <v>jan-abr 2026</v>
      </c>
      <c r="AM5" s="529"/>
      <c r="AN5" s="540"/>
      <c r="AO5" s="498" t="s">
        <v>140</v>
      </c>
      <c r="AP5" s="498"/>
      <c r="AQ5" s="501"/>
    </row>
    <row r="6" spans="1:43" ht="19.5" customHeight="1" thickBot="1">
      <c r="A6" s="494"/>
      <c r="B6" s="99" t="s">
        <v>29</v>
      </c>
      <c r="C6" s="135" t="s">
        <v>30</v>
      </c>
      <c r="D6" s="263" t="s">
        <v>12</v>
      </c>
      <c r="E6" s="159" t="s">
        <v>29</v>
      </c>
      <c r="F6" s="353" t="s">
        <v>30</v>
      </c>
      <c r="G6" s="134" t="s">
        <v>12</v>
      </c>
      <c r="H6" s="176" t="s">
        <v>29</v>
      </c>
      <c r="I6" s="135" t="s">
        <v>30</v>
      </c>
      <c r="J6" s="176" t="s">
        <v>12</v>
      </c>
      <c r="K6" s="99" t="s">
        <v>29</v>
      </c>
      <c r="L6" s="135" t="s">
        <v>30</v>
      </c>
      <c r="M6" s="133" t="s">
        <v>12</v>
      </c>
      <c r="N6" s="99" t="s">
        <v>29</v>
      </c>
      <c r="O6" s="135" t="s">
        <v>30</v>
      </c>
      <c r="P6" s="166" t="s">
        <v>12</v>
      </c>
      <c r="R6" s="25" t="s">
        <v>29</v>
      </c>
      <c r="S6" s="160" t="s">
        <v>30</v>
      </c>
      <c r="T6" s="134" t="s">
        <v>12</v>
      </c>
      <c r="U6" s="352" t="s">
        <v>29</v>
      </c>
      <c r="V6" s="353" t="s">
        <v>30</v>
      </c>
      <c r="W6" s="134" t="s">
        <v>12</v>
      </c>
      <c r="X6" s="176" t="s">
        <v>29</v>
      </c>
      <c r="Y6" s="135" t="s">
        <v>30</v>
      </c>
      <c r="Z6" s="176" t="s">
        <v>12</v>
      </c>
      <c r="AA6" s="99" t="s">
        <v>29</v>
      </c>
      <c r="AB6" s="135" t="s">
        <v>30</v>
      </c>
      <c r="AC6" s="166" t="s">
        <v>12</v>
      </c>
      <c r="AE6" s="25" t="s">
        <v>29</v>
      </c>
      <c r="AF6" s="135" t="s">
        <v>30</v>
      </c>
      <c r="AG6" s="166" t="s">
        <v>12</v>
      </c>
      <c r="AI6" s="407" t="s">
        <v>29</v>
      </c>
      <c r="AJ6" s="135" t="s">
        <v>30</v>
      </c>
      <c r="AK6" s="263" t="s">
        <v>12</v>
      </c>
      <c r="AL6" s="408" t="s">
        <v>29</v>
      </c>
      <c r="AM6" s="135" t="s">
        <v>30</v>
      </c>
      <c r="AN6" s="263" t="s">
        <v>12</v>
      </c>
      <c r="AO6" s="176" t="s">
        <v>29</v>
      </c>
      <c r="AP6" s="135" t="s">
        <v>30</v>
      </c>
      <c r="AQ6" s="166" t="s">
        <v>12</v>
      </c>
    </row>
    <row r="7" spans="1:43" ht="20.100000000000001" customHeight="1">
      <c r="A7" s="8" t="s">
        <v>184</v>
      </c>
      <c r="B7" s="39">
        <v>15789.56</v>
      </c>
      <c r="C7" s="370">
        <v>8380.380000000001</v>
      </c>
      <c r="D7" s="375">
        <v>24169.940000000002</v>
      </c>
      <c r="E7" s="39">
        <v>14027.460000000003</v>
      </c>
      <c r="F7" s="379">
        <v>9893.31</v>
      </c>
      <c r="G7" s="377">
        <v>23920.770000000004</v>
      </c>
      <c r="H7" s="345">
        <f t="shared" ref="H7:H32" si="0">B7/$B$33</f>
        <v>9.2876448470339878E-2</v>
      </c>
      <c r="I7" s="323">
        <f t="shared" ref="I7:I32" si="1">C7/$C$33</f>
        <v>9.2236412558067499E-2</v>
      </c>
      <c r="J7" s="398">
        <f t="shared" ref="J7:J32" si="2">D7/$D$33</f>
        <v>9.2653526930234181E-2</v>
      </c>
      <c r="K7" s="323">
        <f t="shared" ref="K7:K32" si="3">E7/$E$33</f>
        <v>8.5463671058211149E-2</v>
      </c>
      <c r="L7" s="323">
        <f t="shared" ref="L7:L32" si="4">F7/$F$33</f>
        <v>0.10496941891968603</v>
      </c>
      <c r="M7" s="399">
        <f t="shared" ref="M7:M32" si="5">G7/$G$33</f>
        <v>9.2578712109792058E-2</v>
      </c>
      <c r="N7" s="392">
        <f t="shared" ref="N7:P33" si="6">(E7-B7)/B7</f>
        <v>-0.11159905659182376</v>
      </c>
      <c r="O7" s="393">
        <f t="shared" si="6"/>
        <v>0.18053238635956823</v>
      </c>
      <c r="P7" s="382">
        <f t="shared" si="6"/>
        <v>-1.0309086410640583E-2</v>
      </c>
      <c r="R7" s="401">
        <v>5235.4849999999997</v>
      </c>
      <c r="S7" s="369">
        <v>5926.351999999999</v>
      </c>
      <c r="T7" s="374">
        <v>11161.837</v>
      </c>
      <c r="U7" s="39">
        <v>4580.4970000000021</v>
      </c>
      <c r="V7" s="112">
        <v>6612.9589999999989</v>
      </c>
      <c r="W7" s="380">
        <v>11193.456000000002</v>
      </c>
      <c r="X7" s="345">
        <f>R7/$R$33</f>
        <v>3.0795870994488595E-2</v>
      </c>
      <c r="Y7" s="323">
        <f>S7/$S$33</f>
        <v>6.522680928983271E-2</v>
      </c>
      <c r="Z7" s="398">
        <f>T7/$T$33</f>
        <v>4.2788007130774186E-2</v>
      </c>
      <c r="AA7" s="323">
        <f>U7/$U$33</f>
        <v>2.7907125658609831E-2</v>
      </c>
      <c r="AB7" s="323">
        <f>V7/$V$33</f>
        <v>7.0164430667765176E-2</v>
      </c>
      <c r="AC7" s="399">
        <f>W7/$W$33</f>
        <v>4.3321169867760301E-2</v>
      </c>
      <c r="AE7" s="392">
        <f t="shared" ref="AE7:AG33" si="7">(U7-R7)/R7</f>
        <v>-0.12510550598464087</v>
      </c>
      <c r="AF7" s="393">
        <f t="shared" si="7"/>
        <v>0.11585660116037659</v>
      </c>
      <c r="AG7" s="382">
        <f t="shared" si="7"/>
        <v>2.832777436187468E-3</v>
      </c>
      <c r="AI7" s="27">
        <f t="shared" ref="AI7:AN22" si="8">(R7/B7)*10</f>
        <v>3.3157890403532457</v>
      </c>
      <c r="AJ7" s="28">
        <f t="shared" si="8"/>
        <v>7.0716984194034138</v>
      </c>
      <c r="AK7" s="406">
        <f t="shared" si="8"/>
        <v>4.61806566338187</v>
      </c>
      <c r="AL7" s="28">
        <f t="shared" si="8"/>
        <v>3.2653787642238874</v>
      </c>
      <c r="AM7" s="28">
        <f t="shared" si="8"/>
        <v>6.684273514122169</v>
      </c>
      <c r="AN7" s="402">
        <f t="shared" si="8"/>
        <v>4.6793878290707198</v>
      </c>
      <c r="AO7" s="383">
        <f t="shared" ref="AO7:AQ18" si="9">(AL7-AI7)/AI7</f>
        <v>-1.5203101136973389E-2</v>
      </c>
      <c r="AP7" s="381">
        <f t="shared" si="9"/>
        <v>-5.4785269719396346E-2</v>
      </c>
      <c r="AQ7" s="382">
        <f t="shared" si="9"/>
        <v>1.3278755686627206E-2</v>
      </c>
    </row>
    <row r="8" spans="1:43" ht="20.100000000000001" customHeight="1">
      <c r="A8" s="8" t="s">
        <v>183</v>
      </c>
      <c r="B8" s="19">
        <v>26173.69</v>
      </c>
      <c r="C8" s="371">
        <v>8185.32</v>
      </c>
      <c r="D8" s="375">
        <v>34359.009999999995</v>
      </c>
      <c r="E8" s="19">
        <v>27635.450000000004</v>
      </c>
      <c r="F8" s="369">
        <v>7102.4400000000005</v>
      </c>
      <c r="G8" s="377">
        <v>34737.890000000007</v>
      </c>
      <c r="H8" s="345">
        <f t="shared" si="0"/>
        <v>0.15395738516865892</v>
      </c>
      <c r="I8" s="323">
        <f t="shared" si="1"/>
        <v>9.008953680379661E-2</v>
      </c>
      <c r="J8" s="399">
        <f t="shared" si="2"/>
        <v>0.13171250976755361</v>
      </c>
      <c r="K8" s="323">
        <f t="shared" si="3"/>
        <v>0.16837168014349291</v>
      </c>
      <c r="L8" s="323">
        <f t="shared" si="4"/>
        <v>7.5357893335186596E-2</v>
      </c>
      <c r="M8" s="399">
        <f t="shared" si="5"/>
        <v>0.13444337776800766</v>
      </c>
      <c r="N8" s="394">
        <f t="shared" si="6"/>
        <v>5.5848449339776153E-2</v>
      </c>
      <c r="O8" s="395">
        <f t="shared" si="6"/>
        <v>-0.13229537757839635</v>
      </c>
      <c r="P8" s="386">
        <f t="shared" si="6"/>
        <v>1.1027093039060555E-2</v>
      </c>
      <c r="R8" s="401">
        <v>7874.5559999999996</v>
      </c>
      <c r="S8" s="369">
        <v>3633.4380000000001</v>
      </c>
      <c r="T8" s="374">
        <v>11507.993999999999</v>
      </c>
      <c r="U8" s="19">
        <v>7881.2490000000016</v>
      </c>
      <c r="V8" s="119">
        <v>3010.3820000000005</v>
      </c>
      <c r="W8" s="375">
        <v>10891.631000000001</v>
      </c>
      <c r="X8" s="345">
        <f t="shared" ref="X8:X32" si="10">R8/$R$33</f>
        <v>4.6319263776875709E-2</v>
      </c>
      <c r="Y8" s="323">
        <f t="shared" ref="Y8:Y32" si="11">S8/$S$33</f>
        <v>3.9990464199971799E-2</v>
      </c>
      <c r="Z8" s="399">
        <f t="shared" ref="Z8:Z32" si="12">T8/$T$33</f>
        <v>4.4114972233773572E-2</v>
      </c>
      <c r="AA8" s="323">
        <f t="shared" ref="AA8:AA32" si="13">U8/$U$33</f>
        <v>4.8017279825702981E-2</v>
      </c>
      <c r="AB8" s="323">
        <f t="shared" ref="AB8:AB32" si="14">V8/$V$33</f>
        <v>3.1940578963590788E-2</v>
      </c>
      <c r="AC8" s="399">
        <f t="shared" ref="AC8:AC32" si="15">W8/$W$33</f>
        <v>4.2153039837559012E-2</v>
      </c>
      <c r="AE8" s="394">
        <f t="shared" si="7"/>
        <v>8.4995268304676862E-4</v>
      </c>
      <c r="AF8" s="395">
        <f t="shared" si="7"/>
        <v>-0.17147836291688467</v>
      </c>
      <c r="AG8" s="386">
        <f t="shared" si="7"/>
        <v>-5.3559551734211681E-2</v>
      </c>
      <c r="AI8" s="27">
        <f t="shared" si="8"/>
        <v>3.0085769335542678</v>
      </c>
      <c r="AJ8" s="28">
        <f t="shared" si="8"/>
        <v>4.4389687880253916</v>
      </c>
      <c r="AK8" s="402">
        <f t="shared" si="8"/>
        <v>3.3493380630000691</v>
      </c>
      <c r="AL8" s="28">
        <f t="shared" si="8"/>
        <v>2.8518620105697572</v>
      </c>
      <c r="AM8" s="28">
        <f t="shared" si="8"/>
        <v>4.2385180304233474</v>
      </c>
      <c r="AN8" s="402">
        <f t="shared" si="8"/>
        <v>3.1353749464921443</v>
      </c>
      <c r="AO8" s="384">
        <f t="shared" si="9"/>
        <v>-5.2089385262743135E-2</v>
      </c>
      <c r="AP8" s="385">
        <f t="shared" si="9"/>
        <v>-4.5157054976998776E-2</v>
      </c>
      <c r="AQ8" s="386">
        <f t="shared" si="9"/>
        <v>-6.3882209703332762E-2</v>
      </c>
    </row>
    <row r="9" spans="1:43" ht="20.100000000000001" customHeight="1">
      <c r="A9" s="8" t="s">
        <v>189</v>
      </c>
      <c r="B9" s="19">
        <v>8010.62</v>
      </c>
      <c r="C9" s="371">
        <v>9736.4000000000015</v>
      </c>
      <c r="D9" s="375">
        <v>17747.02</v>
      </c>
      <c r="E9" s="19">
        <v>7819.4700000000012</v>
      </c>
      <c r="F9" s="369">
        <v>10566.42</v>
      </c>
      <c r="G9" s="377">
        <v>18385.89</v>
      </c>
      <c r="H9" s="345">
        <f t="shared" si="0"/>
        <v>4.7119611670336223E-2</v>
      </c>
      <c r="I9" s="323">
        <f t="shared" si="1"/>
        <v>0.10716108425040016</v>
      </c>
      <c r="J9" s="399">
        <f t="shared" si="2"/>
        <v>6.8031778130247925E-2</v>
      </c>
      <c r="K9" s="323">
        <f t="shared" si="3"/>
        <v>4.7640885230080872E-2</v>
      </c>
      <c r="L9" s="323">
        <f t="shared" si="4"/>
        <v>0.11211121125905778</v>
      </c>
      <c r="M9" s="399">
        <f t="shared" si="5"/>
        <v>7.1157492722529594E-2</v>
      </c>
      <c r="N9" s="394">
        <f t="shared" si="6"/>
        <v>-2.3862073097962296E-2</v>
      </c>
      <c r="O9" s="395">
        <f t="shared" si="6"/>
        <v>8.524916807033385E-2</v>
      </c>
      <c r="P9" s="386">
        <f t="shared" si="6"/>
        <v>3.5998719785068085E-2</v>
      </c>
      <c r="R9" s="401">
        <v>3133.143</v>
      </c>
      <c r="S9" s="369">
        <v>4363.7990000000009</v>
      </c>
      <c r="T9" s="374">
        <v>7496.9420000000009</v>
      </c>
      <c r="U9" s="19">
        <v>2890.5009999999997</v>
      </c>
      <c r="V9" s="119">
        <v>4485.7640000000001</v>
      </c>
      <c r="W9" s="375">
        <v>7376.2649999999994</v>
      </c>
      <c r="X9" s="345">
        <f t="shared" si="10"/>
        <v>1.8429594896229286E-2</v>
      </c>
      <c r="Y9" s="323">
        <f t="shared" si="11"/>
        <v>4.8028987335238076E-2</v>
      </c>
      <c r="Z9" s="399">
        <f t="shared" si="12"/>
        <v>2.8738926016837599E-2</v>
      </c>
      <c r="AA9" s="323">
        <f t="shared" si="13"/>
        <v>1.7610659852705358E-2</v>
      </c>
      <c r="AB9" s="323">
        <f t="shared" si="14"/>
        <v>4.7594590737664796E-2</v>
      </c>
      <c r="AC9" s="399">
        <f t="shared" si="15"/>
        <v>2.8547789802775374E-2</v>
      </c>
      <c r="AE9" s="394">
        <f t="shared" si="7"/>
        <v>-7.7443640459436511E-2</v>
      </c>
      <c r="AF9" s="395">
        <f t="shared" si="7"/>
        <v>2.7949270807385768E-2</v>
      </c>
      <c r="AG9" s="386">
        <f t="shared" si="7"/>
        <v>-1.6096829880770252E-2</v>
      </c>
      <c r="AI9" s="27">
        <f t="shared" si="8"/>
        <v>3.9112365834354894</v>
      </c>
      <c r="AJ9" s="28">
        <f t="shared" si="8"/>
        <v>4.481943017953248</v>
      </c>
      <c r="AK9" s="402">
        <f t="shared" si="8"/>
        <v>4.2243385086622993</v>
      </c>
      <c r="AL9" s="28">
        <f t="shared" si="8"/>
        <v>3.6965433718653555</v>
      </c>
      <c r="AM9" s="28">
        <f t="shared" si="8"/>
        <v>4.2453016253376266</v>
      </c>
      <c r="AN9" s="402">
        <f t="shared" si="8"/>
        <v>4.0119162031318574</v>
      </c>
      <c r="AO9" s="384">
        <f t="shared" si="9"/>
        <v>-5.4891389715309699E-2</v>
      </c>
      <c r="AP9" s="385">
        <f t="shared" si="9"/>
        <v>-5.2798840071752534E-2</v>
      </c>
      <c r="AQ9" s="386">
        <f t="shared" si="9"/>
        <v>-5.0285341739270011E-2</v>
      </c>
    </row>
    <row r="10" spans="1:43" ht="20.100000000000001" customHeight="1">
      <c r="A10" s="8" t="s">
        <v>185</v>
      </c>
      <c r="B10" s="19">
        <v>9582.2400000000016</v>
      </c>
      <c r="C10" s="371">
        <v>7235.62</v>
      </c>
      <c r="D10" s="375">
        <v>16817.86</v>
      </c>
      <c r="E10" s="19">
        <v>11499.29</v>
      </c>
      <c r="F10" s="369">
        <v>7540.2200000000012</v>
      </c>
      <c r="G10" s="377">
        <v>19039.510000000002</v>
      </c>
      <c r="H10" s="345">
        <f t="shared" si="0"/>
        <v>5.6364105116952577E-2</v>
      </c>
      <c r="I10" s="323">
        <f t="shared" si="1"/>
        <v>7.9636917590062056E-2</v>
      </c>
      <c r="J10" s="399">
        <f t="shared" si="2"/>
        <v>6.4469917774678309E-2</v>
      </c>
      <c r="K10" s="323">
        <f t="shared" si="3"/>
        <v>7.0060548236314829E-2</v>
      </c>
      <c r="L10" s="323">
        <f t="shared" si="4"/>
        <v>8.0002801077353802E-2</v>
      </c>
      <c r="M10" s="399">
        <f t="shared" si="5"/>
        <v>7.3687147821809532E-2</v>
      </c>
      <c r="N10" s="394">
        <f t="shared" si="6"/>
        <v>0.20006282455876695</v>
      </c>
      <c r="O10" s="395">
        <f t="shared" si="6"/>
        <v>4.2097290902507495E-2</v>
      </c>
      <c r="P10" s="386">
        <f t="shared" si="6"/>
        <v>0.13210063587162704</v>
      </c>
      <c r="R10" s="401">
        <v>3185.8160000000003</v>
      </c>
      <c r="S10" s="369">
        <v>3111.0399999999995</v>
      </c>
      <c r="T10" s="374">
        <v>6296.8559999999998</v>
      </c>
      <c r="U10" s="19">
        <v>3669.7190000000001</v>
      </c>
      <c r="V10" s="119">
        <v>3108.239</v>
      </c>
      <c r="W10" s="375">
        <v>6777.9580000000005</v>
      </c>
      <c r="X10" s="345">
        <f t="shared" si="10"/>
        <v>1.8739425009942287E-2</v>
      </c>
      <c r="Y10" s="323">
        <f t="shared" si="11"/>
        <v>3.4240830239756458E-2</v>
      </c>
      <c r="Z10" s="399">
        <f t="shared" si="12"/>
        <v>2.4138492564392242E-2</v>
      </c>
      <c r="AA10" s="323">
        <f t="shared" si="13"/>
        <v>2.2358121676487937E-2</v>
      </c>
      <c r="AB10" s="323">
        <f t="shared" si="14"/>
        <v>3.2978855579528593E-2</v>
      </c>
      <c r="AC10" s="399">
        <f t="shared" si="15"/>
        <v>2.6232208343387853E-2</v>
      </c>
      <c r="AE10" s="394">
        <f t="shared" si="7"/>
        <v>0.15189295301423553</v>
      </c>
      <c r="AF10" s="395">
        <f t="shared" si="7"/>
        <v>-9.0034200781715333E-4</v>
      </c>
      <c r="AG10" s="386">
        <f t="shared" si="7"/>
        <v>7.6403525823045784E-2</v>
      </c>
      <c r="AI10" s="27">
        <f t="shared" si="8"/>
        <v>3.3247090450667067</v>
      </c>
      <c r="AJ10" s="28">
        <f t="shared" si="8"/>
        <v>4.2996177245350085</v>
      </c>
      <c r="AK10" s="402">
        <f t="shared" si="8"/>
        <v>3.7441481853220324</v>
      </c>
      <c r="AL10" s="28">
        <f t="shared" si="8"/>
        <v>3.1912570254337442</v>
      </c>
      <c r="AM10" s="28">
        <f t="shared" si="8"/>
        <v>4.1222126144860489</v>
      </c>
      <c r="AN10" s="402">
        <f t="shared" si="8"/>
        <v>3.5599435069494962</v>
      </c>
      <c r="AO10" s="384">
        <f t="shared" si="9"/>
        <v>-4.0139458167319099E-2</v>
      </c>
      <c r="AP10" s="385">
        <f t="shared" si="9"/>
        <v>-4.1260670463010851E-2</v>
      </c>
      <c r="AQ10" s="386">
        <f t="shared" si="9"/>
        <v>-4.9198020285271593E-2</v>
      </c>
    </row>
    <row r="11" spans="1:43" ht="20.100000000000001" customHeight="1">
      <c r="A11" s="8" t="s">
        <v>187</v>
      </c>
      <c r="B11" s="19">
        <v>20407.36</v>
      </c>
      <c r="C11" s="371">
        <v>5083.2100000000009</v>
      </c>
      <c r="D11" s="375">
        <v>25490.57</v>
      </c>
      <c r="E11" s="19">
        <v>17767.259999999998</v>
      </c>
      <c r="F11" s="369">
        <v>7077.2200000000012</v>
      </c>
      <c r="G11" s="377">
        <v>24844.48</v>
      </c>
      <c r="H11" s="345">
        <f t="shared" si="0"/>
        <v>0.12003900801894893</v>
      </c>
      <c r="I11" s="323">
        <f t="shared" si="1"/>
        <v>5.5946992222225524E-2</v>
      </c>
      <c r="J11" s="399">
        <f t="shared" si="2"/>
        <v>9.7716056140893168E-2</v>
      </c>
      <c r="K11" s="323">
        <f t="shared" si="3"/>
        <v>0.10824876807673749</v>
      </c>
      <c r="L11" s="323">
        <f t="shared" si="4"/>
        <v>7.5090305566769919E-2</v>
      </c>
      <c r="M11" s="399">
        <f t="shared" si="5"/>
        <v>9.6153675715183337E-2</v>
      </c>
      <c r="N11" s="394">
        <f t="shared" si="6"/>
        <v>-0.12936999200288535</v>
      </c>
      <c r="O11" s="395">
        <f t="shared" si="6"/>
        <v>0.39227377975727934</v>
      </c>
      <c r="P11" s="386">
        <f t="shared" si="6"/>
        <v>-2.5346235882524406E-2</v>
      </c>
      <c r="R11" s="401">
        <v>4320.1890000000003</v>
      </c>
      <c r="S11" s="369">
        <v>1801.2310000000002</v>
      </c>
      <c r="T11" s="374">
        <v>6121.42</v>
      </c>
      <c r="U11" s="19">
        <v>3856.2689999999998</v>
      </c>
      <c r="V11" s="119">
        <v>2555.8910000000001</v>
      </c>
      <c r="W11" s="375">
        <v>6412.16</v>
      </c>
      <c r="X11" s="345">
        <f t="shared" si="10"/>
        <v>2.5411969113808695E-2</v>
      </c>
      <c r="Y11" s="323">
        <f t="shared" si="11"/>
        <v>1.982476756762587E-2</v>
      </c>
      <c r="Z11" s="399">
        <f t="shared" si="12"/>
        <v>2.3465972725678016E-2</v>
      </c>
      <c r="AA11" s="323">
        <f t="shared" si="13"/>
        <v>2.3494695784409776E-2</v>
      </c>
      <c r="AB11" s="323">
        <f t="shared" si="14"/>
        <v>2.7118365146958427E-2</v>
      </c>
      <c r="AC11" s="399">
        <f t="shared" si="15"/>
        <v>2.4816488542882362E-2</v>
      </c>
      <c r="AE11" s="394">
        <f t="shared" si="7"/>
        <v>-0.10738419083054017</v>
      </c>
      <c r="AF11" s="395">
        <f t="shared" si="7"/>
        <v>0.41896902729300117</v>
      </c>
      <c r="AG11" s="386">
        <f t="shared" si="7"/>
        <v>4.7495515746346396E-2</v>
      </c>
      <c r="AI11" s="27">
        <f t="shared" si="8"/>
        <v>2.1169759341727694</v>
      </c>
      <c r="AJ11" s="28">
        <f t="shared" si="8"/>
        <v>3.543491219131218</v>
      </c>
      <c r="AK11" s="402">
        <f t="shared" si="8"/>
        <v>2.4014449264963473</v>
      </c>
      <c r="AL11" s="28">
        <f t="shared" si="8"/>
        <v>2.1704353963413605</v>
      </c>
      <c r="AM11" s="28">
        <f t="shared" si="8"/>
        <v>3.6114335855039119</v>
      </c>
      <c r="AN11" s="402">
        <f t="shared" si="8"/>
        <v>2.58091938329963</v>
      </c>
      <c r="AO11" s="384">
        <f t="shared" si="9"/>
        <v>2.5252749124652165E-2</v>
      </c>
      <c r="AP11" s="385">
        <f t="shared" si="9"/>
        <v>1.9173849226964305E-2</v>
      </c>
      <c r="AQ11" s="386">
        <f t="shared" si="9"/>
        <v>7.4736028639695584E-2</v>
      </c>
    </row>
    <row r="12" spans="1:43" ht="20.100000000000001" customHeight="1">
      <c r="A12" s="8" t="s">
        <v>193</v>
      </c>
      <c r="B12" s="19">
        <v>26101.39</v>
      </c>
      <c r="C12" s="371">
        <v>4899.1799999999994</v>
      </c>
      <c r="D12" s="375">
        <v>31000.57</v>
      </c>
      <c r="E12" s="19">
        <v>20739.930000000004</v>
      </c>
      <c r="F12" s="369">
        <v>6400.920000000001</v>
      </c>
      <c r="G12" s="377">
        <v>27140.850000000006</v>
      </c>
      <c r="H12" s="345">
        <f t="shared" si="0"/>
        <v>0.15353210623597138</v>
      </c>
      <c r="I12" s="323">
        <f t="shared" si="1"/>
        <v>5.3921515214851001E-2</v>
      </c>
      <c r="J12" s="399">
        <f t="shared" si="2"/>
        <v>0.11883819932311002</v>
      </c>
      <c r="K12" s="323">
        <f t="shared" si="3"/>
        <v>0.12636005059293165</v>
      </c>
      <c r="L12" s="323">
        <f t="shared" si="4"/>
        <v>6.7914666876040156E-2</v>
      </c>
      <c r="M12" s="399">
        <f t="shared" si="5"/>
        <v>0.10504113950199136</v>
      </c>
      <c r="N12" s="394">
        <f t="shared" si="6"/>
        <v>-0.20540898396598786</v>
      </c>
      <c r="O12" s="395">
        <f t="shared" si="6"/>
        <v>0.30652884768471494</v>
      </c>
      <c r="P12" s="386">
        <f t="shared" si="6"/>
        <v>-0.12450480749224914</v>
      </c>
      <c r="R12" s="401">
        <v>4999.9570000000003</v>
      </c>
      <c r="S12" s="369">
        <v>1093.17</v>
      </c>
      <c r="T12" s="374">
        <v>6093.1270000000004</v>
      </c>
      <c r="U12" s="19">
        <v>4192.7529999999997</v>
      </c>
      <c r="V12" s="119">
        <v>1444.09</v>
      </c>
      <c r="W12" s="375">
        <v>5636.8429999999998</v>
      </c>
      <c r="X12" s="345">
        <f t="shared" si="10"/>
        <v>2.9410461638222671E-2</v>
      </c>
      <c r="Y12" s="323">
        <f t="shared" si="11"/>
        <v>1.2031683422005047E-2</v>
      </c>
      <c r="Z12" s="399">
        <f t="shared" si="12"/>
        <v>2.3357513778844177E-2</v>
      </c>
      <c r="AA12" s="323">
        <f t="shared" si="13"/>
        <v>2.5544757441498877E-2</v>
      </c>
      <c r="AB12" s="323">
        <f t="shared" si="14"/>
        <v>1.532199922652069E-2</v>
      </c>
      <c r="AC12" s="399">
        <f t="shared" si="15"/>
        <v>2.18158389259667E-2</v>
      </c>
      <c r="AE12" s="394">
        <f t="shared" si="7"/>
        <v>-0.16144218840282037</v>
      </c>
      <c r="AF12" s="395">
        <f t="shared" si="7"/>
        <v>0.32101137060109575</v>
      </c>
      <c r="AG12" s="386">
        <f t="shared" si="7"/>
        <v>-7.4885030297251395E-2</v>
      </c>
      <c r="AI12" s="27">
        <f t="shared" si="8"/>
        <v>1.9155903191362609</v>
      </c>
      <c r="AJ12" s="28">
        <f t="shared" si="8"/>
        <v>2.231332590351855</v>
      </c>
      <c r="AK12" s="402">
        <f t="shared" si="8"/>
        <v>1.965488699078759</v>
      </c>
      <c r="AL12" s="28">
        <f t="shared" si="8"/>
        <v>2.0215849330253279</v>
      </c>
      <c r="AM12" s="28">
        <f t="shared" si="8"/>
        <v>2.2560663154671512</v>
      </c>
      <c r="AN12" s="402">
        <f t="shared" si="8"/>
        <v>2.07688521177487</v>
      </c>
      <c r="AO12" s="384">
        <f t="shared" si="9"/>
        <v>5.5332610960813371E-2</v>
      </c>
      <c r="AP12" s="385">
        <f t="shared" si="9"/>
        <v>1.1084732604293619E-2</v>
      </c>
      <c r="AQ12" s="386">
        <f t="shared" si="9"/>
        <v>5.6676241765380504E-2</v>
      </c>
    </row>
    <row r="13" spans="1:43" ht="20.100000000000001" customHeight="1">
      <c r="A13" s="8" t="s">
        <v>190</v>
      </c>
      <c r="B13" s="19">
        <v>12068.509999999998</v>
      </c>
      <c r="C13" s="371">
        <v>3641.78</v>
      </c>
      <c r="D13" s="375">
        <v>15710.289999999999</v>
      </c>
      <c r="E13" s="19">
        <v>12176.48</v>
      </c>
      <c r="F13" s="369">
        <v>7459.7599999999993</v>
      </c>
      <c r="G13" s="377">
        <v>19636.239999999998</v>
      </c>
      <c r="H13" s="345">
        <f t="shared" si="0"/>
        <v>7.0988700579926317E-2</v>
      </c>
      <c r="I13" s="323">
        <f t="shared" si="1"/>
        <v>4.008227819331809E-2</v>
      </c>
      <c r="J13" s="399">
        <f t="shared" si="2"/>
        <v>6.0224136989863793E-2</v>
      </c>
      <c r="K13" s="323">
        <f t="shared" si="3"/>
        <v>7.4186394498140545E-2</v>
      </c>
      <c r="L13" s="323">
        <f t="shared" si="4"/>
        <v>7.9149109092944328E-2</v>
      </c>
      <c r="M13" s="399">
        <f t="shared" si="5"/>
        <v>7.5996625939665927E-2</v>
      </c>
      <c r="N13" s="394">
        <f t="shared" si="6"/>
        <v>8.9464233778653018E-3</v>
      </c>
      <c r="O13" s="395">
        <f t="shared" si="6"/>
        <v>1.048382933620372</v>
      </c>
      <c r="P13" s="386">
        <f t="shared" si="6"/>
        <v>0.24989672373966357</v>
      </c>
      <c r="R13" s="401">
        <v>2492.7890000000002</v>
      </c>
      <c r="S13" s="369">
        <v>1159.7410000000002</v>
      </c>
      <c r="T13" s="374">
        <v>3652.5300000000007</v>
      </c>
      <c r="U13" s="19">
        <v>2442</v>
      </c>
      <c r="V13" s="119">
        <v>2166.6759999999999</v>
      </c>
      <c r="W13" s="375">
        <v>4608.6759999999995</v>
      </c>
      <c r="X13" s="345">
        <f t="shared" si="10"/>
        <v>1.4662941152630605E-2</v>
      </c>
      <c r="Y13" s="323">
        <f t="shared" si="11"/>
        <v>1.2764379340376662E-2</v>
      </c>
      <c r="Z13" s="399">
        <f t="shared" si="12"/>
        <v>1.4001680877920603E-2</v>
      </c>
      <c r="AA13" s="323">
        <f t="shared" si="13"/>
        <v>1.4878123674859994E-2</v>
      </c>
      <c r="AB13" s="323">
        <f t="shared" si="14"/>
        <v>2.298873892632796E-2</v>
      </c>
      <c r="AC13" s="399">
        <f t="shared" si="15"/>
        <v>1.7836603445930372E-2</v>
      </c>
      <c r="AE13" s="394">
        <f t="shared" si="7"/>
        <v>-2.037436782655901E-2</v>
      </c>
      <c r="AF13" s="395">
        <f t="shared" si="7"/>
        <v>0.86824127111139426</v>
      </c>
      <c r="AG13" s="386">
        <f t="shared" si="7"/>
        <v>0.26177635775749925</v>
      </c>
      <c r="AI13" s="27">
        <f t="shared" si="8"/>
        <v>2.0655317019250932</v>
      </c>
      <c r="AJ13" s="28">
        <f t="shared" si="8"/>
        <v>3.1845443711591588</v>
      </c>
      <c r="AK13" s="402">
        <f t="shared" si="8"/>
        <v>2.3249284386220754</v>
      </c>
      <c r="AL13" s="28">
        <f t="shared" si="8"/>
        <v>2.0055056962274813</v>
      </c>
      <c r="AM13" s="28">
        <f t="shared" si="8"/>
        <v>2.9044848627837894</v>
      </c>
      <c r="AN13" s="402">
        <f t="shared" si="8"/>
        <v>2.34702570349517</v>
      </c>
      <c r="AO13" s="384">
        <f t="shared" si="9"/>
        <v>-2.9060800975200283E-2</v>
      </c>
      <c r="AP13" s="385">
        <f t="shared" si="9"/>
        <v>-8.7943352559860577E-2</v>
      </c>
      <c r="AQ13" s="386">
        <f t="shared" si="9"/>
        <v>9.5044924850207751E-3</v>
      </c>
    </row>
    <row r="14" spans="1:43" ht="20.100000000000001" customHeight="1">
      <c r="A14" s="8" t="s">
        <v>192</v>
      </c>
      <c r="B14" s="19">
        <v>2975.31</v>
      </c>
      <c r="C14" s="371">
        <v>6305.57</v>
      </c>
      <c r="D14" s="375">
        <v>9280.8799999999992</v>
      </c>
      <c r="E14" s="19">
        <v>2918.3900000000003</v>
      </c>
      <c r="F14" s="369">
        <v>5126.18</v>
      </c>
      <c r="G14" s="377">
        <v>8044.5700000000006</v>
      </c>
      <c r="H14" s="345">
        <f t="shared" si="0"/>
        <v>1.7501198633672308E-2</v>
      </c>
      <c r="I14" s="323">
        <f t="shared" si="1"/>
        <v>6.9400570849266222E-2</v>
      </c>
      <c r="J14" s="399">
        <f t="shared" si="2"/>
        <v>3.5577509295276352E-2</v>
      </c>
      <c r="K14" s="323">
        <f t="shared" si="3"/>
        <v>1.7780576311005186E-2</v>
      </c>
      <c r="L14" s="323">
        <f t="shared" si="4"/>
        <v>5.4389495111112074E-2</v>
      </c>
      <c r="M14" s="399">
        <f t="shared" si="5"/>
        <v>3.1134279125507657E-2</v>
      </c>
      <c r="N14" s="394">
        <f t="shared" si="6"/>
        <v>-1.9130779649851486E-2</v>
      </c>
      <c r="O14" s="395">
        <f t="shared" si="6"/>
        <v>-0.18703939532825731</v>
      </c>
      <c r="P14" s="386">
        <f t="shared" si="6"/>
        <v>-0.13321042832145213</v>
      </c>
      <c r="R14" s="401">
        <v>1146.2269999999999</v>
      </c>
      <c r="S14" s="369">
        <v>3726.2739999999999</v>
      </c>
      <c r="T14" s="374">
        <v>4872.5010000000002</v>
      </c>
      <c r="U14" s="19">
        <v>1135.596</v>
      </c>
      <c r="V14" s="119">
        <v>2743.6970000000001</v>
      </c>
      <c r="W14" s="375">
        <v>3879.2930000000001</v>
      </c>
      <c r="X14" s="345">
        <f t="shared" si="10"/>
        <v>6.7422710259698341E-3</v>
      </c>
      <c r="Y14" s="323">
        <f t="shared" si="11"/>
        <v>4.1012238820721782E-2</v>
      </c>
      <c r="Z14" s="399">
        <f t="shared" si="12"/>
        <v>1.8678341883392881E-2</v>
      </c>
      <c r="AA14" s="323">
        <f t="shared" si="13"/>
        <v>6.9187296202605688E-3</v>
      </c>
      <c r="AB14" s="323">
        <f t="shared" si="14"/>
        <v>2.9111013379918938E-2</v>
      </c>
      <c r="AC14" s="399">
        <f t="shared" si="15"/>
        <v>1.5013728648222088E-2</v>
      </c>
      <c r="AE14" s="394">
        <f t="shared" si="7"/>
        <v>-9.2747771601958944E-3</v>
      </c>
      <c r="AF14" s="395">
        <f t="shared" si="7"/>
        <v>-0.26368887526789492</v>
      </c>
      <c r="AG14" s="386">
        <f t="shared" si="7"/>
        <v>-0.2038394656050353</v>
      </c>
      <c r="AI14" s="27">
        <f t="shared" si="8"/>
        <v>3.8524624324860262</v>
      </c>
      <c r="AJ14" s="28">
        <f t="shared" si="8"/>
        <v>5.9094958901415726</v>
      </c>
      <c r="AK14" s="402">
        <f t="shared" si="8"/>
        <v>5.2500420218772357</v>
      </c>
      <c r="AL14" s="28">
        <f t="shared" si="8"/>
        <v>3.8911728727140642</v>
      </c>
      <c r="AM14" s="28">
        <f t="shared" si="8"/>
        <v>5.3523227822667172</v>
      </c>
      <c r="AN14" s="402">
        <f t="shared" si="8"/>
        <v>4.82225028808252</v>
      </c>
      <c r="AO14" s="384">
        <f t="shared" si="9"/>
        <v>1.004823302145944E-2</v>
      </c>
      <c r="AP14" s="385">
        <f t="shared" si="9"/>
        <v>-9.428437183691947E-2</v>
      </c>
      <c r="AQ14" s="386">
        <f t="shared" si="9"/>
        <v>-8.1483487562972301E-2</v>
      </c>
    </row>
    <row r="15" spans="1:43" ht="20.100000000000001" customHeight="1">
      <c r="A15" s="8" t="s">
        <v>194</v>
      </c>
      <c r="B15" s="19">
        <v>3920.77</v>
      </c>
      <c r="C15" s="371">
        <v>919.07</v>
      </c>
      <c r="D15" s="375">
        <v>4839.84</v>
      </c>
      <c r="E15" s="19">
        <v>9381.7899999999991</v>
      </c>
      <c r="F15" s="369">
        <v>2111.7899999999995</v>
      </c>
      <c r="G15" s="377">
        <v>11493.579999999998</v>
      </c>
      <c r="H15" s="345">
        <f t="shared" si="0"/>
        <v>2.3062529473212329E-2</v>
      </c>
      <c r="I15" s="323">
        <f t="shared" si="1"/>
        <v>1.0115498305535441E-2</v>
      </c>
      <c r="J15" s="399">
        <f t="shared" si="2"/>
        <v>1.855313855880588E-2</v>
      </c>
      <c r="K15" s="323">
        <f t="shared" si="3"/>
        <v>5.7159472527258282E-2</v>
      </c>
      <c r="L15" s="323">
        <f t="shared" si="4"/>
        <v>2.2406390700423186E-2</v>
      </c>
      <c r="M15" s="399">
        <f t="shared" si="5"/>
        <v>4.4482716648789458E-2</v>
      </c>
      <c r="N15" s="394">
        <f t="shared" si="6"/>
        <v>1.3928437526302229</v>
      </c>
      <c r="O15" s="395">
        <f t="shared" si="6"/>
        <v>1.2977466351855673</v>
      </c>
      <c r="P15" s="386">
        <f t="shared" si="6"/>
        <v>1.3747851168633669</v>
      </c>
      <c r="R15" s="401">
        <v>1202.5250000000001</v>
      </c>
      <c r="S15" s="369">
        <v>453.91900000000004</v>
      </c>
      <c r="T15" s="374">
        <v>1656.4440000000002</v>
      </c>
      <c r="U15" s="19">
        <v>2847.5720000000001</v>
      </c>
      <c r="V15" s="119">
        <v>402.57700000000006</v>
      </c>
      <c r="W15" s="375">
        <v>3250.1490000000003</v>
      </c>
      <c r="X15" s="345">
        <f t="shared" si="10"/>
        <v>7.0734239077463509E-3</v>
      </c>
      <c r="Y15" s="323">
        <f t="shared" si="11"/>
        <v>4.9959381498148586E-3</v>
      </c>
      <c r="Z15" s="399">
        <f t="shared" si="12"/>
        <v>6.3498452525088947E-3</v>
      </c>
      <c r="AA15" s="323">
        <f t="shared" si="13"/>
        <v>1.7349110724434246E-2</v>
      </c>
      <c r="AB15" s="323">
        <f t="shared" si="14"/>
        <v>4.2713989312404494E-3</v>
      </c>
      <c r="AC15" s="399">
        <f t="shared" si="15"/>
        <v>1.2578801124918994E-2</v>
      </c>
      <c r="AE15" s="394">
        <f t="shared" si="7"/>
        <v>1.3679940125984906</v>
      </c>
      <c r="AF15" s="395">
        <f t="shared" si="7"/>
        <v>-0.11310828583954402</v>
      </c>
      <c r="AG15" s="386">
        <f t="shared" si="7"/>
        <v>0.96212428551765106</v>
      </c>
      <c r="AI15" s="27">
        <f t="shared" si="8"/>
        <v>3.0670633574527457</v>
      </c>
      <c r="AJ15" s="28">
        <f t="shared" si="8"/>
        <v>4.938894752303959</v>
      </c>
      <c r="AK15" s="402">
        <f t="shared" si="8"/>
        <v>3.4225180997718936</v>
      </c>
      <c r="AL15" s="28">
        <f t="shared" si="8"/>
        <v>3.0352118305781737</v>
      </c>
      <c r="AM15" s="28">
        <f t="shared" si="8"/>
        <v>1.9063306484072762</v>
      </c>
      <c r="AN15" s="402">
        <f t="shared" si="8"/>
        <v>2.8277951691292014</v>
      </c>
      <c r="AO15" s="384">
        <f t="shared" si="9"/>
        <v>-1.0385024097130274E-2</v>
      </c>
      <c r="AP15" s="385">
        <f t="shared" si="9"/>
        <v>-0.61401674989774047</v>
      </c>
      <c r="AQ15" s="386">
        <f t="shared" si="9"/>
        <v>-0.17376765098257033</v>
      </c>
    </row>
    <row r="16" spans="1:43" ht="20.100000000000001" customHeight="1">
      <c r="A16" s="8" t="s">
        <v>182</v>
      </c>
      <c r="B16" s="19">
        <v>8418.4600000000009</v>
      </c>
      <c r="C16" s="371">
        <v>4329.9299999999994</v>
      </c>
      <c r="D16" s="375">
        <v>12748.39</v>
      </c>
      <c r="E16" s="19">
        <v>6891.1900000000005</v>
      </c>
      <c r="F16" s="369">
        <v>3290.2599999999998</v>
      </c>
      <c r="G16" s="377">
        <v>10181.450000000001</v>
      </c>
      <c r="H16" s="345">
        <f t="shared" si="0"/>
        <v>4.9518584836412007E-2</v>
      </c>
      <c r="I16" s="323">
        <f t="shared" si="1"/>
        <v>4.7656217239260404E-2</v>
      </c>
      <c r="J16" s="399">
        <f t="shared" si="2"/>
        <v>4.8869930838973036E-2</v>
      </c>
      <c r="K16" s="323">
        <f t="shared" si="3"/>
        <v>4.198524860235809E-2</v>
      </c>
      <c r="L16" s="323">
        <f t="shared" si="4"/>
        <v>3.4910124143960532E-2</v>
      </c>
      <c r="M16" s="399">
        <f t="shared" si="5"/>
        <v>3.940448106019339E-2</v>
      </c>
      <c r="N16" s="394">
        <f t="shared" si="6"/>
        <v>-0.18141916692601737</v>
      </c>
      <c r="O16" s="395">
        <f t="shared" si="6"/>
        <v>-0.24011242675978589</v>
      </c>
      <c r="P16" s="386">
        <f t="shared" si="6"/>
        <v>-0.20135405333536224</v>
      </c>
      <c r="R16" s="401">
        <v>2183.6170000000002</v>
      </c>
      <c r="S16" s="369">
        <v>1415.5700000000002</v>
      </c>
      <c r="T16" s="374">
        <v>3599.1870000000004</v>
      </c>
      <c r="U16" s="19">
        <v>1836.0369999999998</v>
      </c>
      <c r="V16" s="119">
        <v>1163.329</v>
      </c>
      <c r="W16" s="375">
        <v>2999.366</v>
      </c>
      <c r="X16" s="345">
        <f t="shared" si="10"/>
        <v>1.2844347263600642E-2</v>
      </c>
      <c r="Y16" s="323">
        <f t="shared" si="11"/>
        <v>1.5580092850780467E-2</v>
      </c>
      <c r="Z16" s="399">
        <f t="shared" si="12"/>
        <v>1.3797194764713888E-2</v>
      </c>
      <c r="AA16" s="323">
        <f t="shared" si="13"/>
        <v>1.1186234872079818E-2</v>
      </c>
      <c r="AB16" s="323">
        <f t="shared" si="14"/>
        <v>1.2343085291213904E-2</v>
      </c>
      <c r="AC16" s="399">
        <f t="shared" si="15"/>
        <v>1.1608215012555972E-2</v>
      </c>
      <c r="AE16" s="394">
        <f t="shared" si="7"/>
        <v>-0.15917626580119149</v>
      </c>
      <c r="AF16" s="395">
        <f t="shared" si="7"/>
        <v>-0.17819041092987289</v>
      </c>
      <c r="AG16" s="386">
        <f t="shared" si="7"/>
        <v>-0.16665458060389757</v>
      </c>
      <c r="AI16" s="27">
        <f t="shared" si="8"/>
        <v>2.5938437671498109</v>
      </c>
      <c r="AJ16" s="28">
        <f t="shared" si="8"/>
        <v>3.2692676325021433</v>
      </c>
      <c r="AK16" s="402">
        <f t="shared" si="8"/>
        <v>2.823248268997105</v>
      </c>
      <c r="AL16" s="28">
        <f t="shared" si="8"/>
        <v>2.6643250294941803</v>
      </c>
      <c r="AM16" s="28">
        <f t="shared" si="8"/>
        <v>3.5356749922498527</v>
      </c>
      <c r="AN16" s="402">
        <f t="shared" si="8"/>
        <v>2.9459124191544421</v>
      </c>
      <c r="AO16" s="384">
        <f t="shared" si="9"/>
        <v>2.7172516416366959E-2</v>
      </c>
      <c r="AP16" s="385">
        <f t="shared" si="9"/>
        <v>8.1488391191703632E-2</v>
      </c>
      <c r="AQ16" s="386">
        <f t="shared" si="9"/>
        <v>4.3447879346760664E-2</v>
      </c>
    </row>
    <row r="17" spans="1:43" ht="20.100000000000001" customHeight="1">
      <c r="A17" s="8" t="s">
        <v>195</v>
      </c>
      <c r="B17" s="19">
        <v>9007.0500000000011</v>
      </c>
      <c r="C17" s="371">
        <v>3954.43</v>
      </c>
      <c r="D17" s="375">
        <v>12961.480000000001</v>
      </c>
      <c r="E17" s="19">
        <v>3185.02</v>
      </c>
      <c r="F17" s="369">
        <v>4579.29</v>
      </c>
      <c r="G17" s="377">
        <v>7764.3099999999995</v>
      </c>
      <c r="H17" s="345">
        <f t="shared" si="0"/>
        <v>5.2980755334206583E-2</v>
      </c>
      <c r="I17" s="323">
        <f t="shared" si="1"/>
        <v>4.3523376853078118E-2</v>
      </c>
      <c r="J17" s="399">
        <f t="shared" si="2"/>
        <v>4.9686794267411988E-2</v>
      </c>
      <c r="K17" s="323">
        <f t="shared" si="3"/>
        <v>1.9405045645742251E-2</v>
      </c>
      <c r="L17" s="323">
        <f t="shared" si="4"/>
        <v>4.8586914830802741E-2</v>
      </c>
      <c r="M17" s="399">
        <f t="shared" si="5"/>
        <v>3.0049610452388419E-2</v>
      </c>
      <c r="N17" s="394">
        <f t="shared" si="6"/>
        <v>-0.64638588661104357</v>
      </c>
      <c r="O17" s="395">
        <f t="shared" si="6"/>
        <v>0.15801518802962758</v>
      </c>
      <c r="P17" s="386">
        <f t="shared" si="6"/>
        <v>-0.40097041387248999</v>
      </c>
      <c r="R17" s="401">
        <v>2038.8610000000003</v>
      </c>
      <c r="S17" s="369">
        <v>1061.922</v>
      </c>
      <c r="T17" s="374">
        <v>3100.7830000000004</v>
      </c>
      <c r="U17" s="19">
        <v>760.96600000000001</v>
      </c>
      <c r="V17" s="119">
        <v>1776.3910000000001</v>
      </c>
      <c r="W17" s="375">
        <v>2537.357</v>
      </c>
      <c r="X17" s="345">
        <f t="shared" si="10"/>
        <v>1.1992871783931006E-2</v>
      </c>
      <c r="Y17" s="323">
        <f t="shared" si="11"/>
        <v>1.1687760661985274E-2</v>
      </c>
      <c r="Z17" s="399">
        <f t="shared" si="12"/>
        <v>1.1886602995096899E-2</v>
      </c>
      <c r="AA17" s="323">
        <f t="shared" si="13"/>
        <v>4.6362597298785875E-3</v>
      </c>
      <c r="AB17" s="323">
        <f t="shared" si="14"/>
        <v>1.8847759854301545E-2</v>
      </c>
      <c r="AC17" s="399">
        <f t="shared" si="15"/>
        <v>9.8201371955319826E-3</v>
      </c>
      <c r="AE17" s="394">
        <f t="shared" si="7"/>
        <v>-0.62676906370762908</v>
      </c>
      <c r="AF17" s="395">
        <f t="shared" si="7"/>
        <v>0.67280741900064223</v>
      </c>
      <c r="AG17" s="386">
        <f t="shared" si="7"/>
        <v>-0.18170442755910374</v>
      </c>
      <c r="AI17" s="27">
        <f t="shared" si="8"/>
        <v>2.2636279358946605</v>
      </c>
      <c r="AJ17" s="28">
        <f t="shared" si="8"/>
        <v>2.6853984012866583</v>
      </c>
      <c r="AK17" s="402">
        <f t="shared" si="8"/>
        <v>2.3923062798384134</v>
      </c>
      <c r="AL17" s="28">
        <f t="shared" si="8"/>
        <v>2.3892032075151808</v>
      </c>
      <c r="AM17" s="28">
        <f t="shared" si="8"/>
        <v>3.8791843277014557</v>
      </c>
      <c r="AN17" s="402">
        <f t="shared" si="8"/>
        <v>3.2679748747796005</v>
      </c>
      <c r="AO17" s="384">
        <f t="shared" si="9"/>
        <v>5.5475226131139255E-2</v>
      </c>
      <c r="AP17" s="385">
        <f t="shared" si="9"/>
        <v>0.4445470459216842</v>
      </c>
      <c r="AQ17" s="386">
        <f t="shared" si="9"/>
        <v>0.36603532010973677</v>
      </c>
    </row>
    <row r="18" spans="1:43" ht="20.100000000000001" customHeight="1">
      <c r="A18" s="8" t="s">
        <v>186</v>
      </c>
      <c r="B18" s="19">
        <v>1159.1200000000001</v>
      </c>
      <c r="C18" s="371">
        <v>2592.1799999999994</v>
      </c>
      <c r="D18" s="375">
        <v>3751.2999999999993</v>
      </c>
      <c r="E18" s="19">
        <v>884.02</v>
      </c>
      <c r="F18" s="369">
        <v>3141.1099999999997</v>
      </c>
      <c r="G18" s="377">
        <v>4025.1299999999997</v>
      </c>
      <c r="H18" s="345">
        <f t="shared" si="0"/>
        <v>6.8181094945609861E-3</v>
      </c>
      <c r="I18" s="323">
        <f t="shared" si="1"/>
        <v>2.8530136330902817E-2</v>
      </c>
      <c r="J18" s="399">
        <f t="shared" si="2"/>
        <v>1.4380307753076233E-2</v>
      </c>
      <c r="K18" s="323">
        <f t="shared" si="3"/>
        <v>5.3859782518631168E-3</v>
      </c>
      <c r="L18" s="323">
        <f t="shared" si="4"/>
        <v>3.3327621540497059E-2</v>
      </c>
      <c r="M18" s="399">
        <f t="shared" si="5"/>
        <v>1.5578150346936456E-2</v>
      </c>
      <c r="N18" s="394">
        <f t="shared" si="6"/>
        <v>-0.23733521982193398</v>
      </c>
      <c r="O18" s="395">
        <f t="shared" si="6"/>
        <v>0.21176384356024675</v>
      </c>
      <c r="P18" s="386">
        <f t="shared" si="6"/>
        <v>7.299602804361166E-2</v>
      </c>
      <c r="R18" s="401">
        <v>384.43</v>
      </c>
      <c r="S18" s="369">
        <v>2419.0540000000001</v>
      </c>
      <c r="T18" s="374">
        <v>2803.4839999999999</v>
      </c>
      <c r="U18" s="19">
        <v>346.62200000000001</v>
      </c>
      <c r="V18" s="119">
        <v>1922.6309999999999</v>
      </c>
      <c r="W18" s="375">
        <v>2269.2529999999997</v>
      </c>
      <c r="X18" s="345">
        <f t="shared" si="10"/>
        <v>2.2612722004573121E-3</v>
      </c>
      <c r="Y18" s="323">
        <f t="shared" si="11"/>
        <v>2.6624671285102038E-2</v>
      </c>
      <c r="Z18" s="399">
        <f t="shared" si="12"/>
        <v>1.0746931117432671E-2</v>
      </c>
      <c r="AA18" s="323">
        <f t="shared" si="13"/>
        <v>2.111828412951401E-3</v>
      </c>
      <c r="AB18" s="323">
        <f t="shared" si="14"/>
        <v>2.0399386946024625E-2</v>
      </c>
      <c r="AC18" s="399">
        <f t="shared" si="15"/>
        <v>8.7825149521224399E-3</v>
      </c>
      <c r="AE18" s="394">
        <f t="shared" si="7"/>
        <v>-9.8348203834248082E-2</v>
      </c>
      <c r="AF18" s="395">
        <f t="shared" si="7"/>
        <v>-0.20521369097176012</v>
      </c>
      <c r="AG18" s="386">
        <f t="shared" si="7"/>
        <v>-0.1905596750329234</v>
      </c>
      <c r="AI18" s="27">
        <f t="shared" si="8"/>
        <v>3.3165677410449304</v>
      </c>
      <c r="AJ18" s="28">
        <f t="shared" si="8"/>
        <v>9.3321219977007797</v>
      </c>
      <c r="AK18" s="402">
        <f t="shared" si="8"/>
        <v>7.4733665662570328</v>
      </c>
      <c r="AL18" s="28">
        <f t="shared" si="8"/>
        <v>3.9209746385828375</v>
      </c>
      <c r="AM18" s="28">
        <f t="shared" si="8"/>
        <v>6.1208649171789595</v>
      </c>
      <c r="AN18" s="402">
        <f t="shared" si="8"/>
        <v>5.6377135645308352</v>
      </c>
      <c r="AO18" s="384">
        <f t="shared" si="9"/>
        <v>0.1822386710387168</v>
      </c>
      <c r="AP18" s="385">
        <f t="shared" si="9"/>
        <v>-0.34410791900416648</v>
      </c>
      <c r="AQ18" s="386">
        <f t="shared" si="9"/>
        <v>-0.24562598200580005</v>
      </c>
    </row>
    <row r="19" spans="1:43" ht="20.100000000000001" customHeight="1">
      <c r="A19" s="8" t="s">
        <v>197</v>
      </c>
      <c r="B19" s="19">
        <v>1663.7500000000002</v>
      </c>
      <c r="C19" s="371">
        <v>1963.7299999999998</v>
      </c>
      <c r="D19" s="375">
        <v>3627.48</v>
      </c>
      <c r="E19" s="19">
        <v>2169.5699999999997</v>
      </c>
      <c r="F19" s="369">
        <v>2341.3000000000002</v>
      </c>
      <c r="G19" s="377">
        <v>4510.87</v>
      </c>
      <c r="H19" s="345">
        <f t="shared" si="0"/>
        <v>9.7864152732899459E-3</v>
      </c>
      <c r="I19" s="323">
        <f t="shared" si="1"/>
        <v>2.161326937831624E-2</v>
      </c>
      <c r="J19" s="399">
        <f t="shared" si="2"/>
        <v>1.3905653711547727E-2</v>
      </c>
      <c r="K19" s="323">
        <f t="shared" si="3"/>
        <v>1.3218317273245697E-2</v>
      </c>
      <c r="L19" s="323">
        <f t="shared" si="4"/>
        <v>2.4841524274146969E-2</v>
      </c>
      <c r="M19" s="399">
        <f t="shared" si="5"/>
        <v>1.7458072423868362E-2</v>
      </c>
      <c r="N19" s="394">
        <f t="shared" si="6"/>
        <v>0.30402404207362849</v>
      </c>
      <c r="O19" s="395">
        <f t="shared" si="6"/>
        <v>0.19227184999974561</v>
      </c>
      <c r="P19" s="386">
        <f t="shared" si="6"/>
        <v>0.24352718691763975</v>
      </c>
      <c r="R19" s="401">
        <v>886.77400000000011</v>
      </c>
      <c r="S19" s="369">
        <v>860.79000000000008</v>
      </c>
      <c r="T19" s="374">
        <v>1747.5640000000003</v>
      </c>
      <c r="U19" s="19">
        <v>1067.326</v>
      </c>
      <c r="V19" s="119">
        <v>982.67799999999988</v>
      </c>
      <c r="W19" s="375">
        <v>2050.0039999999999</v>
      </c>
      <c r="X19" s="345">
        <f t="shared" si="10"/>
        <v>5.2161314004846989E-3</v>
      </c>
      <c r="Y19" s="323">
        <f t="shared" si="11"/>
        <v>9.4740550626414219E-3</v>
      </c>
      <c r="Z19" s="399">
        <f t="shared" si="12"/>
        <v>6.6991464660776066E-3</v>
      </c>
      <c r="AA19" s="323">
        <f t="shared" si="13"/>
        <v>6.5027879727246598E-3</v>
      </c>
      <c r="AB19" s="323">
        <f t="shared" si="14"/>
        <v>1.0426352620625374E-2</v>
      </c>
      <c r="AC19" s="399">
        <f t="shared" si="15"/>
        <v>7.9339724490441622E-3</v>
      </c>
      <c r="AE19" s="394">
        <f t="shared" si="7"/>
        <v>0.2036054282150806</v>
      </c>
      <c r="AF19" s="395">
        <f t="shared" si="7"/>
        <v>0.14160015799440026</v>
      </c>
      <c r="AG19" s="386">
        <f t="shared" si="7"/>
        <v>0.17306376189942088</v>
      </c>
      <c r="AI19" s="27">
        <f t="shared" si="8"/>
        <v>5.3299714500375659</v>
      </c>
      <c r="AJ19" s="28">
        <f t="shared" si="8"/>
        <v>4.3834437524506944</v>
      </c>
      <c r="AK19" s="402">
        <f t="shared" si="8"/>
        <v>4.8175703243022712</v>
      </c>
      <c r="AL19" s="28">
        <f t="shared" si="8"/>
        <v>4.9195278327041772</v>
      </c>
      <c r="AM19" s="28">
        <f t="shared" si="8"/>
        <v>4.1971468842096264</v>
      </c>
      <c r="AN19" s="402">
        <f t="shared" si="8"/>
        <v>4.5445867426904343</v>
      </c>
      <c r="AO19" s="384">
        <f>(AL19-AI19)/AI19</f>
        <v>-7.700671967586166E-2</v>
      </c>
      <c r="AP19" s="385">
        <f>(AM19-AJ19)/AJ19</f>
        <v>-4.2500116064432936E-2</v>
      </c>
      <c r="AQ19" s="386">
        <f>(AN19-AK19)/AK19</f>
        <v>-5.6664161233883618E-2</v>
      </c>
    </row>
    <row r="20" spans="1:43" ht="20.100000000000001" customHeight="1">
      <c r="A20" s="8" t="s">
        <v>191</v>
      </c>
      <c r="B20" s="19">
        <v>1035.1500000000001</v>
      </c>
      <c r="C20" s="371">
        <v>3554.49</v>
      </c>
      <c r="D20" s="375">
        <v>4589.6399999999994</v>
      </c>
      <c r="E20" s="19">
        <v>3366.47</v>
      </c>
      <c r="F20" s="369">
        <v>2048.52</v>
      </c>
      <c r="G20" s="377">
        <v>5414.99</v>
      </c>
      <c r="H20" s="345">
        <f t="shared" si="0"/>
        <v>6.0889002375032831E-3</v>
      </c>
      <c r="I20" s="323">
        <f t="shared" si="1"/>
        <v>3.9121544139230593E-2</v>
      </c>
      <c r="J20" s="399">
        <f t="shared" si="2"/>
        <v>1.7594016921021728E-2</v>
      </c>
      <c r="K20" s="323">
        <f t="shared" si="3"/>
        <v>2.0510547505203081E-2</v>
      </c>
      <c r="L20" s="323">
        <f t="shared" si="4"/>
        <v>2.1735087048253339E-2</v>
      </c>
      <c r="M20" s="399">
        <f t="shared" si="5"/>
        <v>2.0957218362427411E-2</v>
      </c>
      <c r="N20" s="394">
        <f t="shared" si="6"/>
        <v>2.2521566922668206</v>
      </c>
      <c r="O20" s="395">
        <f t="shared" si="6"/>
        <v>-0.42368103440999971</v>
      </c>
      <c r="P20" s="386">
        <f t="shared" si="6"/>
        <v>0.17982891904375953</v>
      </c>
      <c r="R20" s="401">
        <v>365.81700000000001</v>
      </c>
      <c r="S20" s="369">
        <v>1138.0160000000001</v>
      </c>
      <c r="T20" s="374">
        <v>1503.8330000000001</v>
      </c>
      <c r="U20" s="19">
        <v>733.05399999999997</v>
      </c>
      <c r="V20" s="119">
        <v>755.96400000000006</v>
      </c>
      <c r="W20" s="375">
        <v>1489.018</v>
      </c>
      <c r="X20" s="345">
        <f t="shared" si="10"/>
        <v>2.1517878743976602E-3</v>
      </c>
      <c r="Y20" s="323">
        <f t="shared" si="11"/>
        <v>1.2525268934544942E-2</v>
      </c>
      <c r="Z20" s="399">
        <f t="shared" si="12"/>
        <v>5.7648232210785319E-3</v>
      </c>
      <c r="AA20" s="323">
        <f t="shared" si="13"/>
        <v>4.4662031418308016E-3</v>
      </c>
      <c r="AB20" s="323">
        <f t="shared" si="14"/>
        <v>8.0208850025119544E-3</v>
      </c>
      <c r="AC20" s="399">
        <f t="shared" si="15"/>
        <v>5.7628315789290362E-3</v>
      </c>
      <c r="AE20" s="394">
        <f t="shared" si="7"/>
        <v>1.0038817222819059</v>
      </c>
      <c r="AF20" s="395">
        <f t="shared" si="7"/>
        <v>-0.33571759975255183</v>
      </c>
      <c r="AG20" s="386">
        <f t="shared" si="7"/>
        <v>-9.851492818684025E-3</v>
      </c>
      <c r="AI20" s="27">
        <f t="shared" si="8"/>
        <v>3.5339516012172147</v>
      </c>
      <c r="AJ20" s="28">
        <f t="shared" si="8"/>
        <v>3.2016294883372867</v>
      </c>
      <c r="AK20" s="402">
        <f t="shared" si="8"/>
        <v>3.2765816055289747</v>
      </c>
      <c r="AL20" s="28">
        <f t="shared" si="8"/>
        <v>2.1775153202018731</v>
      </c>
      <c r="AM20" s="28">
        <f t="shared" si="8"/>
        <v>3.690293480171051</v>
      </c>
      <c r="AN20" s="402">
        <f t="shared" si="8"/>
        <v>2.7498074788688438</v>
      </c>
      <c r="AO20" s="384">
        <f t="shared" ref="AO20:AQ33" si="16">(AL20-AI20)/AI20</f>
        <v>-0.38382989754249558</v>
      </c>
      <c r="AP20" s="385">
        <f t="shared" si="16"/>
        <v>0.15262977606054717</v>
      </c>
      <c r="AQ20" s="386">
        <f t="shared" si="16"/>
        <v>-0.16076942071921568</v>
      </c>
    </row>
    <row r="21" spans="1:43" ht="20.100000000000001" customHeight="1">
      <c r="A21" s="8" t="s">
        <v>188</v>
      </c>
      <c r="B21" s="19">
        <v>2748.63</v>
      </c>
      <c r="C21" s="371">
        <v>2472</v>
      </c>
      <c r="D21" s="375">
        <v>5220.63</v>
      </c>
      <c r="E21" s="19">
        <v>2449.2199999999998</v>
      </c>
      <c r="F21" s="369">
        <v>1730.4600000000003</v>
      </c>
      <c r="G21" s="377">
        <v>4179.68</v>
      </c>
      <c r="H21" s="345">
        <f t="shared" si="0"/>
        <v>1.6167834477910106E-2</v>
      </c>
      <c r="I21" s="323">
        <f t="shared" si="1"/>
        <v>2.7207407282670099E-2</v>
      </c>
      <c r="J21" s="399">
        <f t="shared" si="2"/>
        <v>2.0012866490268011E-2</v>
      </c>
      <c r="K21" s="323">
        <f t="shared" si="3"/>
        <v>1.4922112230524403E-2</v>
      </c>
      <c r="L21" s="323">
        <f t="shared" si="4"/>
        <v>1.8360425445453538E-2</v>
      </c>
      <c r="M21" s="399">
        <f t="shared" si="5"/>
        <v>1.6176293297876933E-2</v>
      </c>
      <c r="N21" s="394">
        <f t="shared" si="6"/>
        <v>-0.10893063089611926</v>
      </c>
      <c r="O21" s="395">
        <f t="shared" si="6"/>
        <v>-0.29997572815533968</v>
      </c>
      <c r="P21" s="386">
        <f t="shared" si="6"/>
        <v>-0.19939164430346526</v>
      </c>
      <c r="R21" s="401">
        <v>807.34900000000005</v>
      </c>
      <c r="S21" s="369">
        <v>970.745</v>
      </c>
      <c r="T21" s="374">
        <v>1778.0940000000001</v>
      </c>
      <c r="U21" s="19">
        <v>727.65299999999991</v>
      </c>
      <c r="V21" s="119">
        <v>668.00199999999995</v>
      </c>
      <c r="W21" s="375">
        <v>1395.6549999999997</v>
      </c>
      <c r="X21" s="345">
        <f t="shared" si="10"/>
        <v>4.7489421995344037E-3</v>
      </c>
      <c r="Y21" s="323">
        <f t="shared" si="11"/>
        <v>1.0684245381316985E-2</v>
      </c>
      <c r="Z21" s="399">
        <f t="shared" si="12"/>
        <v>6.8161807730382374E-3</v>
      </c>
      <c r="AA21" s="323">
        <f t="shared" si="13"/>
        <v>4.4332970214508178E-3</v>
      </c>
      <c r="AB21" s="323">
        <f t="shared" si="14"/>
        <v>7.0875957366329477E-3</v>
      </c>
      <c r="AC21" s="399">
        <f t="shared" si="15"/>
        <v>5.4014959572619018E-3</v>
      </c>
      <c r="AE21" s="394">
        <f t="shared" si="7"/>
        <v>-9.8713195904125889E-2</v>
      </c>
      <c r="AF21" s="395">
        <f t="shared" si="7"/>
        <v>-0.3118666591123313</v>
      </c>
      <c r="AG21" s="386">
        <f t="shared" si="7"/>
        <v>-0.2150836794905108</v>
      </c>
      <c r="AI21" s="27">
        <f t="shared" si="8"/>
        <v>2.9372778438713105</v>
      </c>
      <c r="AJ21" s="28">
        <f t="shared" si="8"/>
        <v>3.9269619741100326</v>
      </c>
      <c r="AK21" s="402">
        <f t="shared" si="8"/>
        <v>3.4058992880169638</v>
      </c>
      <c r="AL21" s="28">
        <f t="shared" si="8"/>
        <v>2.9709581009464237</v>
      </c>
      <c r="AM21" s="28">
        <f t="shared" si="8"/>
        <v>3.8602568103278889</v>
      </c>
      <c r="AN21" s="402">
        <f t="shared" si="8"/>
        <v>3.3391431879952522</v>
      </c>
      <c r="AO21" s="384">
        <f t="shared" si="16"/>
        <v>1.1466486612898287E-2</v>
      </c>
      <c r="AP21" s="385">
        <f t="shared" si="16"/>
        <v>-1.6986455234841186E-2</v>
      </c>
      <c r="AQ21" s="386">
        <f t="shared" si="16"/>
        <v>-1.9600139163415898E-2</v>
      </c>
    </row>
    <row r="22" spans="1:43" ht="20.100000000000001" customHeight="1">
      <c r="A22" s="8" t="s">
        <v>199</v>
      </c>
      <c r="B22" s="19">
        <v>2577.6399999999994</v>
      </c>
      <c r="C22" s="371">
        <v>626.71000000000015</v>
      </c>
      <c r="D22" s="375">
        <v>3204.3499999999995</v>
      </c>
      <c r="E22" s="19">
        <v>3248.6299999999997</v>
      </c>
      <c r="F22" s="369">
        <v>630.30999999999995</v>
      </c>
      <c r="G22" s="377">
        <v>3878.9399999999996</v>
      </c>
      <c r="H22" s="345">
        <f t="shared" si="0"/>
        <v>1.5162046861032659E-2</v>
      </c>
      <c r="I22" s="323">
        <f t="shared" si="1"/>
        <v>6.8977161076546039E-3</v>
      </c>
      <c r="J22" s="399">
        <f t="shared" si="2"/>
        <v>1.2283618785106452E-2</v>
      </c>
      <c r="K22" s="323">
        <f t="shared" si="3"/>
        <v>1.979259578782163E-2</v>
      </c>
      <c r="L22" s="323">
        <f t="shared" si="4"/>
        <v>6.6876782835337519E-3</v>
      </c>
      <c r="M22" s="399">
        <f t="shared" si="5"/>
        <v>1.50123624595344E-2</v>
      </c>
      <c r="N22" s="394">
        <f t="shared" si="6"/>
        <v>0.26031175804224033</v>
      </c>
      <c r="O22" s="395">
        <f t="shared" si="6"/>
        <v>5.7442836399607382E-3</v>
      </c>
      <c r="P22" s="386">
        <f t="shared" si="6"/>
        <v>0.21052319503175379</v>
      </c>
      <c r="R22" s="401">
        <v>762.048</v>
      </c>
      <c r="S22" s="369">
        <v>306.2</v>
      </c>
      <c r="T22" s="374">
        <v>1068.248</v>
      </c>
      <c r="U22" s="19">
        <v>966.44799999999998</v>
      </c>
      <c r="V22" s="119">
        <v>241.84300000000002</v>
      </c>
      <c r="W22" s="375">
        <v>1208.2909999999999</v>
      </c>
      <c r="X22" s="345">
        <f t="shared" si="10"/>
        <v>4.482475243383955E-3</v>
      </c>
      <c r="Y22" s="323">
        <f t="shared" si="11"/>
        <v>3.3701084587190872E-3</v>
      </c>
      <c r="Z22" s="399">
        <f t="shared" si="12"/>
        <v>4.0950430508378917E-3</v>
      </c>
      <c r="AA22" s="323">
        <f t="shared" si="13"/>
        <v>5.8881788981658854E-3</v>
      </c>
      <c r="AB22" s="323">
        <f t="shared" si="14"/>
        <v>2.5659884487389591E-3</v>
      </c>
      <c r="AC22" s="399">
        <f t="shared" si="15"/>
        <v>4.6763555117102298E-3</v>
      </c>
      <c r="AE22" s="394">
        <f t="shared" si="7"/>
        <v>0.26822457378012932</v>
      </c>
      <c r="AF22" s="395">
        <f t="shared" si="7"/>
        <v>-0.21017962116263872</v>
      </c>
      <c r="AG22" s="386">
        <f t="shared" si="7"/>
        <v>0.1310959627352449</v>
      </c>
      <c r="AI22" s="27">
        <f t="shared" si="8"/>
        <v>2.9563787029996433</v>
      </c>
      <c r="AJ22" s="28">
        <f t="shared" si="8"/>
        <v>4.8858323626557727</v>
      </c>
      <c r="AK22" s="402">
        <f t="shared" si="8"/>
        <v>3.3337431928472236</v>
      </c>
      <c r="AL22" s="28">
        <f t="shared" si="8"/>
        <v>2.9749402055635765</v>
      </c>
      <c r="AM22" s="28">
        <f t="shared" si="8"/>
        <v>3.8368897843918077</v>
      </c>
      <c r="AN22" s="402">
        <f t="shared" si="8"/>
        <v>3.1150030678484333</v>
      </c>
      <c r="AO22" s="384">
        <f t="shared" si="16"/>
        <v>6.2784590299950569E-3</v>
      </c>
      <c r="AP22" s="385">
        <f t="shared" si="16"/>
        <v>-0.21469066075238721</v>
      </c>
      <c r="AQ22" s="386">
        <f t="shared" si="16"/>
        <v>-6.5613969746713671E-2</v>
      </c>
    </row>
    <row r="23" spans="1:43" ht="20.100000000000001" customHeight="1">
      <c r="A23" s="8" t="s">
        <v>198</v>
      </c>
      <c r="B23" s="19">
        <v>202.01000000000002</v>
      </c>
      <c r="C23" s="371">
        <v>325.58999999999997</v>
      </c>
      <c r="D23" s="375">
        <v>527.6</v>
      </c>
      <c r="E23" s="19">
        <v>162.10000000000002</v>
      </c>
      <c r="F23" s="369">
        <v>304.72000000000003</v>
      </c>
      <c r="G23" s="377">
        <v>466.82000000000005</v>
      </c>
      <c r="H23" s="345">
        <f t="shared" si="0"/>
        <v>1.1882516900720071E-3</v>
      </c>
      <c r="I23" s="323">
        <f t="shared" si="1"/>
        <v>3.5835193111507105E-3</v>
      </c>
      <c r="J23" s="399">
        <f t="shared" si="2"/>
        <v>2.0225122945440308E-3</v>
      </c>
      <c r="K23" s="323">
        <f t="shared" si="3"/>
        <v>9.8761009324111609E-4</v>
      </c>
      <c r="L23" s="323">
        <f t="shared" si="4"/>
        <v>3.233122315302637E-3</v>
      </c>
      <c r="M23" s="399">
        <f t="shared" si="5"/>
        <v>1.8066974594502234E-3</v>
      </c>
      <c r="N23" s="394">
        <f t="shared" si="6"/>
        <v>-0.19756447700608878</v>
      </c>
      <c r="O23" s="395">
        <f t="shared" si="6"/>
        <v>-6.4099020240179216E-2</v>
      </c>
      <c r="P23" s="386">
        <f t="shared" si="6"/>
        <v>-0.1152009097801364</v>
      </c>
      <c r="R23" s="401">
        <v>312.209</v>
      </c>
      <c r="S23" s="369">
        <v>861.01599999999996</v>
      </c>
      <c r="T23" s="374">
        <v>1173.2249999999999</v>
      </c>
      <c r="U23" s="19">
        <v>258.12200000000001</v>
      </c>
      <c r="V23" s="119">
        <v>767.88400000000001</v>
      </c>
      <c r="W23" s="375">
        <v>1026.0060000000001</v>
      </c>
      <c r="X23" s="345">
        <f t="shared" si="10"/>
        <v>1.8364579570600032E-3</v>
      </c>
      <c r="Y23" s="323">
        <f t="shared" si="11"/>
        <v>9.4765424712360338E-3</v>
      </c>
      <c r="Z23" s="399">
        <f t="shared" si="12"/>
        <v>4.4974639627869979E-3</v>
      </c>
      <c r="AA23" s="323">
        <f t="shared" si="13"/>
        <v>1.5726335131868189E-3</v>
      </c>
      <c r="AB23" s="323">
        <f t="shared" si="14"/>
        <v>8.1473578890911332E-3</v>
      </c>
      <c r="AC23" s="399">
        <f t="shared" si="15"/>
        <v>3.9708719283250201E-3</v>
      </c>
      <c r="AE23" s="394">
        <f t="shared" si="7"/>
        <v>-0.17323972082803504</v>
      </c>
      <c r="AF23" s="395">
        <f t="shared" si="7"/>
        <v>-0.10816523734750569</v>
      </c>
      <c r="AG23" s="386">
        <f t="shared" si="7"/>
        <v>-0.12548232436233445</v>
      </c>
      <c r="AI23" s="27">
        <f t="shared" ref="AI23:AN33" si="17">(R23/B23)*10</f>
        <v>15.455125983862184</v>
      </c>
      <c r="AJ23" s="28">
        <f t="shared" si="17"/>
        <v>26.444792530483127</v>
      </c>
      <c r="AK23" s="402">
        <f t="shared" si="17"/>
        <v>22.237016679302499</v>
      </c>
      <c r="AL23" s="28">
        <f t="shared" si="17"/>
        <v>15.923627390499691</v>
      </c>
      <c r="AM23" s="28">
        <f t="shared" si="17"/>
        <v>25.199658703071673</v>
      </c>
      <c r="AN23" s="402">
        <f t="shared" si="17"/>
        <v>21.978621310140952</v>
      </c>
      <c r="AO23" s="384">
        <f t="shared" si="16"/>
        <v>3.0313658208073087E-2</v>
      </c>
      <c r="AP23" s="385">
        <f t="shared" si="16"/>
        <v>-4.7084272866810287E-2</v>
      </c>
      <c r="AQ23" s="386">
        <f t="shared" si="16"/>
        <v>-1.1620055553677478E-2</v>
      </c>
    </row>
    <row r="24" spans="1:43" ht="20.100000000000001" customHeight="1">
      <c r="A24" s="8" t="s">
        <v>201</v>
      </c>
      <c r="B24" s="19">
        <v>854.56999999999994</v>
      </c>
      <c r="C24" s="371">
        <v>2741.56</v>
      </c>
      <c r="D24" s="375">
        <v>3596.13</v>
      </c>
      <c r="E24" s="19">
        <v>889.88000000000011</v>
      </c>
      <c r="F24" s="369">
        <v>2302.66</v>
      </c>
      <c r="G24" s="377">
        <v>3192.54</v>
      </c>
      <c r="H24" s="345">
        <f t="shared" si="0"/>
        <v>5.0267028700798719E-3</v>
      </c>
      <c r="I24" s="323">
        <f t="shared" si="1"/>
        <v>3.0174247374545726E-2</v>
      </c>
      <c r="J24" s="399">
        <f t="shared" si="2"/>
        <v>1.3785476000338562E-2</v>
      </c>
      <c r="K24" s="323">
        <f t="shared" si="3"/>
        <v>5.4216808746045918E-3</v>
      </c>
      <c r="L24" s="323">
        <f t="shared" si="4"/>
        <v>2.4431548406913788E-2</v>
      </c>
      <c r="M24" s="399">
        <f t="shared" si="5"/>
        <v>1.2355841453222261E-2</v>
      </c>
      <c r="N24" s="394">
        <f t="shared" si="6"/>
        <v>4.131902594287206E-2</v>
      </c>
      <c r="O24" s="395">
        <f t="shared" si="6"/>
        <v>-0.16009133486044447</v>
      </c>
      <c r="P24" s="386">
        <f t="shared" si="6"/>
        <v>-0.11222897948628112</v>
      </c>
      <c r="R24" s="401">
        <v>322.89099999999996</v>
      </c>
      <c r="S24" s="369">
        <v>1131.8689999999999</v>
      </c>
      <c r="T24" s="374">
        <v>1454.7599999999998</v>
      </c>
      <c r="U24" s="19">
        <v>263.67899999999997</v>
      </c>
      <c r="V24" s="119">
        <v>713.31</v>
      </c>
      <c r="W24" s="375">
        <v>976.98899999999992</v>
      </c>
      <c r="X24" s="345">
        <f t="shared" si="10"/>
        <v>1.899291007668137E-3</v>
      </c>
      <c r="Y24" s="323">
        <f t="shared" si="11"/>
        <v>1.2457613622018009E-2</v>
      </c>
      <c r="Z24" s="399">
        <f t="shared" si="12"/>
        <v>5.5767058104830812E-3</v>
      </c>
      <c r="AA24" s="323">
        <f t="shared" si="13"/>
        <v>1.6064900788138445E-3</v>
      </c>
      <c r="AB24" s="323">
        <f t="shared" si="14"/>
        <v>7.5683200273317262E-3</v>
      </c>
      <c r="AC24" s="399">
        <f t="shared" si="15"/>
        <v>3.781165211882126E-3</v>
      </c>
      <c r="AE24" s="394">
        <f t="shared" si="7"/>
        <v>-0.18338076936179701</v>
      </c>
      <c r="AF24" s="395">
        <f t="shared" si="7"/>
        <v>-0.36979456103135611</v>
      </c>
      <c r="AG24" s="386">
        <f t="shared" si="7"/>
        <v>-0.32841912067969969</v>
      </c>
      <c r="AI24" s="27">
        <f t="shared" si="17"/>
        <v>3.7784031735258665</v>
      </c>
      <c r="AJ24" s="28">
        <f t="shared" si="17"/>
        <v>4.1285581931455084</v>
      </c>
      <c r="AK24" s="402">
        <f t="shared" si="17"/>
        <v>4.0453487499061485</v>
      </c>
      <c r="AL24" s="28">
        <f t="shared" si="17"/>
        <v>2.9630849103249868</v>
      </c>
      <c r="AM24" s="28">
        <f t="shared" si="17"/>
        <v>3.0977651932981853</v>
      </c>
      <c r="AN24" s="402">
        <f t="shared" si="17"/>
        <v>3.0602247740043973</v>
      </c>
      <c r="AO24" s="384">
        <f t="shared" si="16"/>
        <v>-0.21578381812548997</v>
      </c>
      <c r="AP24" s="385">
        <f t="shared" si="16"/>
        <v>-0.2496738453532544</v>
      </c>
      <c r="AQ24" s="386">
        <f t="shared" si="16"/>
        <v>-0.24352016026420611</v>
      </c>
    </row>
    <row r="25" spans="1:43" ht="20.100000000000001" customHeight="1">
      <c r="A25" s="8" t="s">
        <v>205</v>
      </c>
      <c r="B25" s="19">
        <v>1485.2</v>
      </c>
      <c r="C25" s="371">
        <v>1610.62</v>
      </c>
      <c r="D25" s="375">
        <v>3095.8199999999997</v>
      </c>
      <c r="E25" s="19">
        <v>793.75</v>
      </c>
      <c r="F25" s="369">
        <v>1826.78</v>
      </c>
      <c r="G25" s="377">
        <v>2620.5299999999997</v>
      </c>
      <c r="H25" s="345">
        <f t="shared" si="0"/>
        <v>8.7361586559821045E-3</v>
      </c>
      <c r="I25" s="323">
        <f t="shared" si="1"/>
        <v>1.7726858542724155E-2</v>
      </c>
      <c r="J25" s="399">
        <f t="shared" si="2"/>
        <v>1.186757773255364E-2</v>
      </c>
      <c r="K25" s="323">
        <f t="shared" si="3"/>
        <v>4.8359994541032434E-3</v>
      </c>
      <c r="L25" s="323">
        <f t="shared" si="4"/>
        <v>1.9382394273918847E-2</v>
      </c>
      <c r="M25" s="399">
        <f t="shared" si="5"/>
        <v>1.014203524573303E-2</v>
      </c>
      <c r="N25" s="394">
        <f t="shared" si="6"/>
        <v>-0.46556019391327769</v>
      </c>
      <c r="O25" s="395">
        <f t="shared" si="6"/>
        <v>0.13420918652444405</v>
      </c>
      <c r="P25" s="386">
        <f t="shared" si="6"/>
        <v>-0.15352636781208209</v>
      </c>
      <c r="R25" s="401">
        <v>389.30799999999999</v>
      </c>
      <c r="S25" s="369">
        <v>567.03700000000003</v>
      </c>
      <c r="T25" s="374">
        <v>956.34500000000003</v>
      </c>
      <c r="U25" s="19">
        <v>289.42599999999999</v>
      </c>
      <c r="V25" s="119">
        <v>633.88099999999997</v>
      </c>
      <c r="W25" s="375">
        <v>923.30700000000002</v>
      </c>
      <c r="X25" s="345">
        <f t="shared" si="10"/>
        <v>2.2899652935921633E-3</v>
      </c>
      <c r="Y25" s="323">
        <f t="shared" si="11"/>
        <v>6.2409411825822842E-3</v>
      </c>
      <c r="Z25" s="399">
        <f t="shared" si="12"/>
        <v>3.6660718732481256E-3</v>
      </c>
      <c r="AA25" s="323">
        <f t="shared" si="13"/>
        <v>1.7633561927600445E-3</v>
      </c>
      <c r="AB25" s="323">
        <f t="shared" si="14"/>
        <v>6.725567098800048E-3</v>
      </c>
      <c r="AC25" s="399">
        <f t="shared" si="15"/>
        <v>3.5734039055580467E-3</v>
      </c>
      <c r="AE25" s="394">
        <f t="shared" si="7"/>
        <v>-0.25656292703977318</v>
      </c>
      <c r="AF25" s="395">
        <f t="shared" si="7"/>
        <v>0.11788296001848192</v>
      </c>
      <c r="AG25" s="386">
        <f t="shared" si="7"/>
        <v>-3.4546110451772125E-2</v>
      </c>
      <c r="AI25" s="27">
        <f t="shared" si="17"/>
        <v>2.621249663345004</v>
      </c>
      <c r="AJ25" s="28">
        <f t="shared" si="17"/>
        <v>3.5206131800176332</v>
      </c>
      <c r="AK25" s="402">
        <f t="shared" si="17"/>
        <v>3.0891492399428913</v>
      </c>
      <c r="AL25" s="28">
        <f t="shared" si="17"/>
        <v>3.6463118110236219</v>
      </c>
      <c r="AM25" s="28">
        <f t="shared" si="17"/>
        <v>3.4699361718433526</v>
      </c>
      <c r="AN25" s="402">
        <f t="shared" si="17"/>
        <v>3.523359778365446</v>
      </c>
      <c r="AO25" s="384">
        <f t="shared" si="16"/>
        <v>0.39105857103688685</v>
      </c>
      <c r="AP25" s="385">
        <f t="shared" si="16"/>
        <v>-1.4394369839297951E-2</v>
      </c>
      <c r="AQ25" s="386">
        <f t="shared" si="16"/>
        <v>0.14055990976680102</v>
      </c>
    </row>
    <row r="26" spans="1:43" ht="20.100000000000001" customHeight="1">
      <c r="A26" s="8" t="s">
        <v>208</v>
      </c>
      <c r="B26" s="19">
        <v>2190.04</v>
      </c>
      <c r="C26" s="371">
        <v>797.86000000000013</v>
      </c>
      <c r="D26" s="375">
        <v>2987.9</v>
      </c>
      <c r="E26" s="19">
        <v>2676.34</v>
      </c>
      <c r="F26" s="369">
        <v>467.62</v>
      </c>
      <c r="G26" s="377">
        <v>3143.96</v>
      </c>
      <c r="H26" s="345">
        <f t="shared" si="0"/>
        <v>1.2882128267537736E-2</v>
      </c>
      <c r="I26" s="323">
        <f t="shared" si="1"/>
        <v>8.7814328376016049E-3</v>
      </c>
      <c r="J26" s="399">
        <f t="shared" si="2"/>
        <v>1.1453875066088153E-2</v>
      </c>
      <c r="K26" s="323">
        <f t="shared" si="3"/>
        <v>1.6305863028654707E-2</v>
      </c>
      <c r="L26" s="323">
        <f t="shared" si="4"/>
        <v>4.9615143642748067E-3</v>
      </c>
      <c r="M26" s="399">
        <f t="shared" si="5"/>
        <v>1.2167826024191603E-2</v>
      </c>
      <c r="N26" s="394">
        <f t="shared" si="6"/>
        <v>0.22205073879929144</v>
      </c>
      <c r="O26" s="395">
        <f t="shared" si="6"/>
        <v>-0.41390720176472073</v>
      </c>
      <c r="P26" s="386">
        <f t="shared" si="6"/>
        <v>5.223066367682986E-2</v>
      </c>
      <c r="R26" s="401">
        <v>507.95899999999995</v>
      </c>
      <c r="S26" s="369">
        <v>179.49300000000002</v>
      </c>
      <c r="T26" s="374">
        <v>687.452</v>
      </c>
      <c r="U26" s="19">
        <v>596.452</v>
      </c>
      <c r="V26" s="119">
        <v>106.226</v>
      </c>
      <c r="W26" s="375">
        <v>702.678</v>
      </c>
      <c r="X26" s="345">
        <f t="shared" si="10"/>
        <v>2.9878874324899092E-3</v>
      </c>
      <c r="Y26" s="323">
        <f t="shared" si="11"/>
        <v>1.9755417295260133E-3</v>
      </c>
      <c r="Z26" s="399">
        <f t="shared" si="12"/>
        <v>2.6352921188568671E-3</v>
      </c>
      <c r="AA26" s="323">
        <f t="shared" si="13"/>
        <v>3.6339421056992599E-3</v>
      </c>
      <c r="AB26" s="323">
        <f t="shared" si="14"/>
        <v>1.127072890080526E-3</v>
      </c>
      <c r="AC26" s="399">
        <f t="shared" si="15"/>
        <v>2.7195204948621825E-3</v>
      </c>
      <c r="AE26" s="394">
        <f t="shared" si="7"/>
        <v>0.1742128793859348</v>
      </c>
      <c r="AF26" s="395">
        <f t="shared" si="7"/>
        <v>-0.40818862016903174</v>
      </c>
      <c r="AG26" s="386">
        <f t="shared" si="7"/>
        <v>2.2148455455799094E-2</v>
      </c>
      <c r="AI26" s="27">
        <f t="shared" si="17"/>
        <v>2.3194051250205474</v>
      </c>
      <c r="AJ26" s="28">
        <f t="shared" si="17"/>
        <v>2.2496803950567767</v>
      </c>
      <c r="AK26" s="402">
        <f t="shared" si="17"/>
        <v>2.3007865055724754</v>
      </c>
      <c r="AL26" s="28">
        <f t="shared" si="17"/>
        <v>2.2286107146326697</v>
      </c>
      <c r="AM26" s="28">
        <f t="shared" si="17"/>
        <v>2.271630811342543</v>
      </c>
      <c r="AN26" s="402">
        <f t="shared" si="17"/>
        <v>2.235009351264011</v>
      </c>
      <c r="AO26" s="384">
        <f t="shared" si="16"/>
        <v>-3.9145559095491514E-2</v>
      </c>
      <c r="AP26" s="385">
        <f t="shared" si="16"/>
        <v>9.7571265385064786E-3</v>
      </c>
      <c r="AQ26" s="386">
        <f t="shared" si="16"/>
        <v>-2.8588986483166951E-2</v>
      </c>
    </row>
    <row r="27" spans="1:43" ht="20.100000000000001" customHeight="1">
      <c r="A27" s="8" t="s">
        <v>218</v>
      </c>
      <c r="B27" s="19">
        <v>2875.32</v>
      </c>
      <c r="C27" s="371">
        <v>810.6</v>
      </c>
      <c r="D27" s="375">
        <v>3685.92</v>
      </c>
      <c r="E27" s="19">
        <v>2842.6699999999996</v>
      </c>
      <c r="F27" s="369">
        <v>729.46999999999991</v>
      </c>
      <c r="G27" s="377">
        <v>3572.1399999999994</v>
      </c>
      <c r="H27" s="345">
        <f t="shared" si="0"/>
        <v>1.6913043163694092E-2</v>
      </c>
      <c r="I27" s="323">
        <f t="shared" si="1"/>
        <v>8.9216522424483743E-3</v>
      </c>
      <c r="J27" s="399">
        <f t="shared" si="2"/>
        <v>1.4129678765552945E-2</v>
      </c>
      <c r="K27" s="323">
        <f t="shared" si="3"/>
        <v>1.7319244810325249E-2</v>
      </c>
      <c r="L27" s="323">
        <f t="shared" si="4"/>
        <v>7.7397799138350428E-3</v>
      </c>
      <c r="M27" s="399">
        <f t="shared" si="5"/>
        <v>1.3824978070349428E-2</v>
      </c>
      <c r="N27" s="394">
        <f t="shared" si="6"/>
        <v>-1.1355257849561281E-2</v>
      </c>
      <c r="O27" s="395">
        <f t="shared" si="6"/>
        <v>-0.10008635578583779</v>
      </c>
      <c r="P27" s="386">
        <f t="shared" si="6"/>
        <v>-3.0868819724790733E-2</v>
      </c>
      <c r="R27" s="401">
        <v>576.28800000000001</v>
      </c>
      <c r="S27" s="369">
        <v>186.26100000000002</v>
      </c>
      <c r="T27" s="374">
        <v>762.54899999999998</v>
      </c>
      <c r="U27" s="19">
        <v>549.03000000000009</v>
      </c>
      <c r="V27" s="119">
        <v>148.881</v>
      </c>
      <c r="W27" s="375">
        <v>697.91100000000006</v>
      </c>
      <c r="X27" s="345">
        <f t="shared" si="10"/>
        <v>3.3898083756656442E-3</v>
      </c>
      <c r="Y27" s="323">
        <f t="shared" si="11"/>
        <v>2.0500319125717702E-3</v>
      </c>
      <c r="Z27" s="399">
        <f t="shared" si="12"/>
        <v>2.9231704467252767E-3</v>
      </c>
      <c r="AA27" s="323">
        <f t="shared" si="13"/>
        <v>3.3450189357937688E-3</v>
      </c>
      <c r="AB27" s="323">
        <f t="shared" si="14"/>
        <v>1.5796484754022442E-3</v>
      </c>
      <c r="AC27" s="399">
        <f t="shared" si="15"/>
        <v>2.7010711422440444E-3</v>
      </c>
      <c r="AE27" s="394">
        <f t="shared" si="7"/>
        <v>-4.7299267033149961E-2</v>
      </c>
      <c r="AF27" s="395">
        <f t="shared" si="7"/>
        <v>-0.20068613397329563</v>
      </c>
      <c r="AG27" s="386">
        <f t="shared" si="7"/>
        <v>-8.4765700302537828E-2</v>
      </c>
      <c r="AI27" s="27">
        <f t="shared" si="17"/>
        <v>2.0042569174909226</v>
      </c>
      <c r="AJ27" s="28">
        <f t="shared" si="17"/>
        <v>2.2978164322723909</v>
      </c>
      <c r="AK27" s="402">
        <f t="shared" si="17"/>
        <v>2.0688159265529364</v>
      </c>
      <c r="AL27" s="28">
        <f t="shared" si="17"/>
        <v>1.931388448184278</v>
      </c>
      <c r="AM27" s="28">
        <f t="shared" si="17"/>
        <v>2.0409475372530745</v>
      </c>
      <c r="AN27" s="402">
        <f t="shared" si="17"/>
        <v>1.9537616106871516</v>
      </c>
      <c r="AO27" s="384">
        <f t="shared" si="16"/>
        <v>-3.6356850596712294E-2</v>
      </c>
      <c r="AP27" s="385">
        <f t="shared" si="16"/>
        <v>-0.11178825750031289</v>
      </c>
      <c r="AQ27" s="386">
        <f t="shared" si="16"/>
        <v>-5.5613606986044666E-2</v>
      </c>
    </row>
    <row r="28" spans="1:43" ht="20.100000000000001" customHeight="1">
      <c r="A28" s="8" t="s">
        <v>224</v>
      </c>
      <c r="B28" s="19">
        <v>5.45</v>
      </c>
      <c r="C28" s="371">
        <v>23.27</v>
      </c>
      <c r="D28" s="375">
        <v>28.72</v>
      </c>
      <c r="E28" s="19">
        <v>85.37</v>
      </c>
      <c r="F28" s="369">
        <v>59.54</v>
      </c>
      <c r="G28" s="377">
        <v>144.91</v>
      </c>
      <c r="H28" s="345">
        <f t="shared" si="0"/>
        <v>3.2057678881701094E-5</v>
      </c>
      <c r="I28" s="323">
        <f t="shared" si="1"/>
        <v>2.561150353833872E-4</v>
      </c>
      <c r="J28" s="399">
        <f t="shared" si="2"/>
        <v>1.1009581709496695E-4</v>
      </c>
      <c r="K28" s="323">
        <f t="shared" si="3"/>
        <v>5.2012506884635459E-4</v>
      </c>
      <c r="L28" s="323">
        <f t="shared" si="4"/>
        <v>6.3172782440640252E-4</v>
      </c>
      <c r="M28" s="399">
        <f t="shared" si="5"/>
        <v>5.6083400207560051E-4</v>
      </c>
      <c r="N28" s="394">
        <f t="shared" ref="N28" si="18">(E28-B28)/B28</f>
        <v>14.664220183486238</v>
      </c>
      <c r="O28" s="395">
        <f t="shared" ref="O28" si="19">(F28-C28)/C28</f>
        <v>1.5586592178770948</v>
      </c>
      <c r="P28" s="386">
        <f t="shared" ref="P28" si="20">(G28-D28)/D28</f>
        <v>4.0456128133704734</v>
      </c>
      <c r="R28" s="401">
        <v>10.223000000000001</v>
      </c>
      <c r="S28" s="369">
        <v>106.744</v>
      </c>
      <c r="T28" s="374">
        <v>116.967</v>
      </c>
      <c r="U28" s="19">
        <v>51.707000000000008</v>
      </c>
      <c r="V28" s="119">
        <v>645.33399999999995</v>
      </c>
      <c r="W28" s="375">
        <v>697.04099999999994</v>
      </c>
      <c r="X28" s="345">
        <f t="shared" si="10"/>
        <v>6.013314701057437E-5</v>
      </c>
      <c r="Y28" s="323">
        <f t="shared" si="11"/>
        <v>1.1748493054131622E-3</v>
      </c>
      <c r="Z28" s="399">
        <f t="shared" si="12"/>
        <v>4.4838361553436627E-4</v>
      </c>
      <c r="AA28" s="323">
        <f t="shared" si="13"/>
        <v>3.1502995121047739E-4</v>
      </c>
      <c r="AB28" s="323">
        <f t="shared" si="14"/>
        <v>6.8470850493026767E-3</v>
      </c>
      <c r="AC28" s="399">
        <f t="shared" si="15"/>
        <v>2.6977040483112183E-3</v>
      </c>
      <c r="AE28" s="394">
        <f t="shared" ref="AE28:AE29" si="21">(U28-R28)/R28</f>
        <v>4.0579086373862863</v>
      </c>
      <c r="AF28" s="395">
        <f t="shared" ref="AF28:AF29" si="22">(V28-S28)/S28</f>
        <v>5.0456231731994299</v>
      </c>
      <c r="AG28" s="386">
        <f t="shared" ref="AG28:AG29" si="23">(W28-T28)/T28</f>
        <v>4.9592962117520321</v>
      </c>
      <c r="AI28" s="27">
        <f t="shared" ref="AI28:AI29" si="24">(R28/B28)*10</f>
        <v>18.757798165137615</v>
      </c>
      <c r="AJ28" s="28">
        <f t="shared" ref="AJ28:AJ29" si="25">(S28/C28)*10</f>
        <v>45.871938117748172</v>
      </c>
      <c r="AK28" s="402">
        <f t="shared" ref="AK28:AK29" si="26">(T28/D28)*10</f>
        <v>40.726671309192206</v>
      </c>
      <c r="AL28" s="28">
        <f t="shared" si="17"/>
        <v>6.0568115262972944</v>
      </c>
      <c r="AM28" s="28">
        <f t="shared" si="17"/>
        <v>108.38663083641249</v>
      </c>
      <c r="AN28" s="402">
        <f t="shared" si="17"/>
        <v>48.101649299565246</v>
      </c>
      <c r="AO28" s="384">
        <f t="shared" ref="AO28:AO29" si="27">(AL28-AI28)/AI28</f>
        <v>-0.67710434492497051</v>
      </c>
      <c r="AP28" s="385">
        <f t="shared" ref="AP28:AP29" si="28">(AM28-AJ28)/AJ28</f>
        <v>1.36280905677445</v>
      </c>
      <c r="AQ28" s="386">
        <f t="shared" ref="AQ28:AQ29" si="29">(AN28-AK28)/AK28</f>
        <v>0.18108472294195258</v>
      </c>
    </row>
    <row r="29" spans="1:43" ht="20.100000000000001" customHeight="1">
      <c r="A29" s="8" t="s">
        <v>200</v>
      </c>
      <c r="B29" s="19">
        <v>383.37</v>
      </c>
      <c r="C29" s="371">
        <v>2582.4799999999996</v>
      </c>
      <c r="D29" s="375">
        <v>2965.8499999999995</v>
      </c>
      <c r="E29" s="19">
        <v>327.58000000000004</v>
      </c>
      <c r="F29" s="369">
        <v>1805.66</v>
      </c>
      <c r="G29" s="377">
        <v>2133.2400000000002</v>
      </c>
      <c r="H29" s="345">
        <f t="shared" si="0"/>
        <v>2.2550371289683942E-3</v>
      </c>
      <c r="I29" s="323">
        <f t="shared" si="1"/>
        <v>2.8423375873523407E-2</v>
      </c>
      <c r="J29" s="399">
        <f t="shared" si="2"/>
        <v>1.136934815916113E-2</v>
      </c>
      <c r="K29" s="323">
        <f t="shared" si="3"/>
        <v>1.9958131668348228E-3</v>
      </c>
      <c r="L29" s="323">
        <f t="shared" si="4"/>
        <v>1.9158308085617484E-2</v>
      </c>
      <c r="M29" s="399">
        <f t="shared" si="5"/>
        <v>8.2561143232886217E-3</v>
      </c>
      <c r="N29" s="394">
        <f t="shared" si="6"/>
        <v>-0.14552521063202639</v>
      </c>
      <c r="O29" s="395">
        <f t="shared" si="6"/>
        <v>-0.30080387844242729</v>
      </c>
      <c r="P29" s="386">
        <f t="shared" si="6"/>
        <v>-0.28073233642969109</v>
      </c>
      <c r="R29" s="401">
        <v>130.03800000000001</v>
      </c>
      <c r="S29" s="369">
        <v>789.1690000000001</v>
      </c>
      <c r="T29" s="374">
        <v>919.20700000000011</v>
      </c>
      <c r="U29" s="19">
        <v>95.825999999999993</v>
      </c>
      <c r="V29" s="119">
        <v>483.21099999999996</v>
      </c>
      <c r="W29" s="375">
        <v>579.03699999999992</v>
      </c>
      <c r="X29" s="345">
        <f t="shared" si="10"/>
        <v>7.6490210026030226E-4</v>
      </c>
      <c r="Y29" s="323">
        <f t="shared" si="11"/>
        <v>8.6857776690361984E-3</v>
      </c>
      <c r="Z29" s="399">
        <f t="shared" si="12"/>
        <v>3.5237063281480952E-3</v>
      </c>
      <c r="AA29" s="323">
        <f t="shared" si="13"/>
        <v>5.8382927078916205E-4</v>
      </c>
      <c r="AB29" s="323">
        <f t="shared" si="14"/>
        <v>5.126937080269435E-3</v>
      </c>
      <c r="AC29" s="399">
        <f t="shared" si="15"/>
        <v>2.2410022638868917E-3</v>
      </c>
      <c r="AE29" s="394">
        <f t="shared" si="21"/>
        <v>-0.26309232685830308</v>
      </c>
      <c r="AF29" s="395">
        <f t="shared" si="22"/>
        <v>-0.38769642497361162</v>
      </c>
      <c r="AG29" s="386">
        <f t="shared" si="23"/>
        <v>-0.37006898337371252</v>
      </c>
      <c r="AI29" s="27">
        <f t="shared" si="24"/>
        <v>3.3919712027545197</v>
      </c>
      <c r="AJ29" s="28">
        <f t="shared" si="25"/>
        <v>3.0558571605588436</v>
      </c>
      <c r="AK29" s="402">
        <f t="shared" si="26"/>
        <v>3.0993037409174446</v>
      </c>
      <c r="AL29" s="28">
        <f t="shared" si="17"/>
        <v>2.9252701630136144</v>
      </c>
      <c r="AM29" s="28">
        <f t="shared" si="17"/>
        <v>2.6760907369050644</v>
      </c>
      <c r="AN29" s="402">
        <f t="shared" si="17"/>
        <v>2.7143546905177098</v>
      </c>
      <c r="AO29" s="384">
        <f t="shared" si="27"/>
        <v>-0.13758991802816933</v>
      </c>
      <c r="AP29" s="385">
        <f t="shared" si="28"/>
        <v>-0.12427492637919273</v>
      </c>
      <c r="AQ29" s="386">
        <f t="shared" si="29"/>
        <v>-0.12420500944053441</v>
      </c>
    </row>
    <row r="30" spans="1:43" ht="20.100000000000001" customHeight="1">
      <c r="A30" s="8" t="s">
        <v>217</v>
      </c>
      <c r="B30" s="19">
        <v>440.1</v>
      </c>
      <c r="C30" s="371">
        <v>1110.06</v>
      </c>
      <c r="D30" s="375">
        <v>1550.1599999999999</v>
      </c>
      <c r="E30" s="19">
        <v>499.45</v>
      </c>
      <c r="F30" s="369">
        <v>599.81999999999994</v>
      </c>
      <c r="G30" s="377">
        <v>1099.27</v>
      </c>
      <c r="H30" s="345">
        <f t="shared" si="0"/>
        <v>2.5887310964837892E-3</v>
      </c>
      <c r="I30" s="323">
        <f t="shared" si="1"/>
        <v>1.2217578692637851E-2</v>
      </c>
      <c r="J30" s="399">
        <f t="shared" si="2"/>
        <v>5.9424140608612102E-3</v>
      </c>
      <c r="K30" s="323">
        <f t="shared" si="3"/>
        <v>3.0429479399708532E-3</v>
      </c>
      <c r="L30" s="323">
        <f t="shared" si="4"/>
        <v>6.3641750694566407E-3</v>
      </c>
      <c r="M30" s="399">
        <f t="shared" si="5"/>
        <v>4.254419939698057E-3</v>
      </c>
      <c r="N30" s="394">
        <f t="shared" si="6"/>
        <v>0.13485571461031576</v>
      </c>
      <c r="O30" s="395">
        <f t="shared" si="6"/>
        <v>-0.45965082968488191</v>
      </c>
      <c r="P30" s="386">
        <f t="shared" si="6"/>
        <v>-0.29086674923878819</v>
      </c>
      <c r="R30" s="401">
        <v>120.55200000000001</v>
      </c>
      <c r="S30" s="369">
        <v>917.08299999999997</v>
      </c>
      <c r="T30" s="374">
        <v>1037.635</v>
      </c>
      <c r="U30" s="19">
        <v>133.95099999999999</v>
      </c>
      <c r="V30" s="119">
        <v>426.98899999999992</v>
      </c>
      <c r="W30" s="375">
        <v>560.93999999999994</v>
      </c>
      <c r="X30" s="345">
        <f t="shared" si="10"/>
        <v>7.0910409257740007E-4</v>
      </c>
      <c r="Y30" s="323">
        <f t="shared" si="11"/>
        <v>1.009362892112174E-2</v>
      </c>
      <c r="Z30" s="399">
        <f t="shared" si="12"/>
        <v>3.9776905700325913E-3</v>
      </c>
      <c r="AA30" s="323">
        <f t="shared" si="13"/>
        <v>8.1610955952955407E-4</v>
      </c>
      <c r="AB30" s="323">
        <f t="shared" si="14"/>
        <v>4.5304137053319678E-3</v>
      </c>
      <c r="AC30" s="399">
        <f t="shared" si="15"/>
        <v>2.170962839861206E-3</v>
      </c>
      <c r="AE30" s="394">
        <f t="shared" si="7"/>
        <v>0.11114705687172328</v>
      </c>
      <c r="AF30" s="395">
        <f t="shared" si="7"/>
        <v>-0.53440528283699518</v>
      </c>
      <c r="AG30" s="386">
        <f t="shared" si="7"/>
        <v>-0.45940528220424337</v>
      </c>
      <c r="AI30" s="27">
        <f t="shared" si="17"/>
        <v>2.7391956373551469</v>
      </c>
      <c r="AJ30" s="28">
        <f t="shared" si="17"/>
        <v>8.2615624380664112</v>
      </c>
      <c r="AK30" s="402">
        <f t="shared" si="17"/>
        <v>6.6937283893275534</v>
      </c>
      <c r="AL30" s="28">
        <f t="shared" si="17"/>
        <v>2.6819701671839025</v>
      </c>
      <c r="AM30" s="28">
        <f t="shared" si="17"/>
        <v>7.1186189190090357</v>
      </c>
      <c r="AN30" s="402">
        <f t="shared" si="17"/>
        <v>5.102840976284261</v>
      </c>
      <c r="AO30" s="384">
        <f t="shared" si="16"/>
        <v>-2.0891341016627419E-2</v>
      </c>
      <c r="AP30" s="385">
        <f t="shared" si="16"/>
        <v>-0.13834471719188232</v>
      </c>
      <c r="AQ30" s="386">
        <f t="shared" si="16"/>
        <v>-0.23766835469150424</v>
      </c>
    </row>
    <row r="31" spans="1:43" ht="20.100000000000001" customHeight="1">
      <c r="A31" s="8" t="s">
        <v>222</v>
      </c>
      <c r="B31" s="19">
        <v>212.85</v>
      </c>
      <c r="C31" s="371">
        <v>608.01</v>
      </c>
      <c r="D31" s="375">
        <v>820.86</v>
      </c>
      <c r="E31" s="19">
        <v>261.02000000000004</v>
      </c>
      <c r="F31" s="369">
        <v>488.62</v>
      </c>
      <c r="G31" s="377">
        <v>749.6400000000001</v>
      </c>
      <c r="H31" s="345">
        <f t="shared" si="0"/>
        <v>1.2520141192605646E-3</v>
      </c>
      <c r="I31" s="323">
        <f t="shared" si="1"/>
        <v>6.6918995557994528E-3</v>
      </c>
      <c r="J31" s="399">
        <f t="shared" si="2"/>
        <v>3.1467009895743236E-3</v>
      </c>
      <c r="K31" s="323">
        <f t="shared" si="3"/>
        <v>1.5902898614299575E-3</v>
      </c>
      <c r="L31" s="323">
        <f t="shared" si="4"/>
        <v>5.1843273355971853E-3</v>
      </c>
      <c r="M31" s="399">
        <f t="shared" si="5"/>
        <v>2.9012739032223673E-3</v>
      </c>
      <c r="N31" s="394">
        <f t="shared" si="6"/>
        <v>0.22630960770495676</v>
      </c>
      <c r="O31" s="395">
        <f t="shared" si="6"/>
        <v>-0.19636190194240224</v>
      </c>
      <c r="P31" s="386">
        <f t="shared" si="6"/>
        <v>-8.6762663547986146E-2</v>
      </c>
      <c r="R31" s="401">
        <v>146.11500000000004</v>
      </c>
      <c r="S31" s="369">
        <v>544.721</v>
      </c>
      <c r="T31" s="374">
        <v>690.83600000000001</v>
      </c>
      <c r="U31" s="19">
        <v>152.30399999999997</v>
      </c>
      <c r="V31" s="119">
        <v>360.86899999999997</v>
      </c>
      <c r="W31" s="375">
        <v>513.173</v>
      </c>
      <c r="X31" s="345">
        <f t="shared" si="10"/>
        <v>8.5946931188986362E-4</v>
      </c>
      <c r="Y31" s="323">
        <f t="shared" si="11"/>
        <v>5.9953260932133247E-3</v>
      </c>
      <c r="Z31" s="399">
        <f t="shared" si="12"/>
        <v>2.6482644115117895E-3</v>
      </c>
      <c r="AA31" s="323">
        <f t="shared" si="13"/>
        <v>9.2792700580502708E-4</v>
      </c>
      <c r="AB31" s="323">
        <f t="shared" si="14"/>
        <v>3.8288711499112208E-3</v>
      </c>
      <c r="AC31" s="399">
        <f t="shared" si="15"/>
        <v>1.98609390205743E-3</v>
      </c>
      <c r="AE31" s="394">
        <f t="shared" si="7"/>
        <v>4.2357047531053856E-2</v>
      </c>
      <c r="AF31" s="395">
        <f t="shared" si="7"/>
        <v>-0.33751590263639558</v>
      </c>
      <c r="AG31" s="386">
        <f t="shared" si="7"/>
        <v>-0.25717102177651424</v>
      </c>
      <c r="AI31" s="27">
        <f t="shared" si="17"/>
        <v>6.8646934460887969</v>
      </c>
      <c r="AJ31" s="28">
        <f t="shared" si="17"/>
        <v>8.9590796204009813</v>
      </c>
      <c r="AK31" s="402">
        <f t="shared" si="17"/>
        <v>8.416002728845358</v>
      </c>
      <c r="AL31" s="28">
        <f t="shared" si="17"/>
        <v>5.8349551758485916</v>
      </c>
      <c r="AM31" s="28">
        <f t="shared" si="17"/>
        <v>7.3854733739920588</v>
      </c>
      <c r="AN31" s="402">
        <f t="shared" si="17"/>
        <v>6.8455925510911895</v>
      </c>
      <c r="AO31" s="384">
        <f t="shared" si="16"/>
        <v>-0.15000498978245058</v>
      </c>
      <c r="AP31" s="385">
        <f t="shared" si="16"/>
        <v>-0.17564373943341433</v>
      </c>
      <c r="AQ31" s="386">
        <f t="shared" si="16"/>
        <v>-0.18659810700532206</v>
      </c>
    </row>
    <row r="32" spans="1:43" ht="20.100000000000001" customHeight="1" thickBot="1">
      <c r="A32" s="8" t="s">
        <v>17</v>
      </c>
      <c r="B32" s="19">
        <f>B33-SUM(B7:B31)</f>
        <v>9717.9100000000035</v>
      </c>
      <c r="C32" s="371">
        <f t="shared" ref="C32:G32" si="30">C33-SUM(C7:C31)</f>
        <v>6367.5600000000122</v>
      </c>
      <c r="D32" s="376">
        <f t="shared" si="30"/>
        <v>16085.470000000059</v>
      </c>
      <c r="E32" s="21">
        <f t="shared" si="30"/>
        <v>9435.7999999999593</v>
      </c>
      <c r="F32" s="119">
        <f t="shared" si="30"/>
        <v>4625.0499999999593</v>
      </c>
      <c r="G32" s="375">
        <f t="shared" si="30"/>
        <v>14060.849999999977</v>
      </c>
      <c r="H32" s="345">
        <f t="shared" si="0"/>
        <v>5.7162135446104954E-2</v>
      </c>
      <c r="I32" s="323">
        <f t="shared" si="1"/>
        <v>7.0082847215549818E-2</v>
      </c>
      <c r="J32" s="400">
        <f t="shared" si="2"/>
        <v>6.1662359436162412E-2</v>
      </c>
      <c r="K32" s="323">
        <f t="shared" si="3"/>
        <v>5.7488533731057875E-2</v>
      </c>
      <c r="L32" s="323">
        <f t="shared" si="4"/>
        <v>4.9072434905455264E-2</v>
      </c>
      <c r="M32" s="399">
        <f t="shared" si="5"/>
        <v>5.4418623822266893E-2</v>
      </c>
      <c r="N32" s="396">
        <f t="shared" si="6"/>
        <v>-2.9029904578252334E-2</v>
      </c>
      <c r="O32" s="397">
        <f t="shared" si="6"/>
        <v>-0.27365427259421971</v>
      </c>
      <c r="P32" s="388">
        <f t="shared" si="6"/>
        <v>-0.12586638749132448</v>
      </c>
      <c r="R32" s="19">
        <f t="shared" ref="R32:W32" si="31">R33-SUM(R7:R31)</f>
        <v>126470.90400000007</v>
      </c>
      <c r="S32" s="119">
        <f t="shared" si="31"/>
        <v>52132.95600000002</v>
      </c>
      <c r="T32" s="375">
        <f t="shared" si="31"/>
        <v>178603.8600000001</v>
      </c>
      <c r="U32" s="119">
        <f t="shared" si="31"/>
        <v>121808.84099999999</v>
      </c>
      <c r="V32" s="123">
        <f t="shared" si="31"/>
        <v>55921.751999999957</v>
      </c>
      <c r="W32" s="376">
        <f t="shared" si="31"/>
        <v>177730.59300000002</v>
      </c>
      <c r="X32" s="345">
        <f t="shared" si="10"/>
        <v>0.74391993180008231</v>
      </c>
      <c r="Y32" s="323">
        <f t="shared" si="11"/>
        <v>0.57378744609284804</v>
      </c>
      <c r="Z32" s="399">
        <f t="shared" si="12"/>
        <v>0.68466357601027494</v>
      </c>
      <c r="AA32" s="323">
        <f t="shared" si="13"/>
        <v>0.74213226907836061</v>
      </c>
      <c r="AB32" s="323">
        <f t="shared" si="14"/>
        <v>0.5933377011749138</v>
      </c>
      <c r="AC32" s="399">
        <f t="shared" si="15"/>
        <v>0.68785701306645319</v>
      </c>
      <c r="AE32" s="396">
        <f t="shared" si="7"/>
        <v>-3.6862731684119847E-2</v>
      </c>
      <c r="AF32" s="397">
        <f t="shared" si="7"/>
        <v>7.2675641105022615E-2</v>
      </c>
      <c r="AG32" s="388">
        <f t="shared" si="7"/>
        <v>-4.8894072054214248E-3</v>
      </c>
      <c r="AI32" s="27">
        <f t="shared" si="17"/>
        <v>130.14208199088077</v>
      </c>
      <c r="AJ32" s="28">
        <f t="shared" si="17"/>
        <v>81.87273618151994</v>
      </c>
      <c r="AK32" s="402">
        <f t="shared" si="17"/>
        <v>111.03428124885343</v>
      </c>
      <c r="AL32" s="28">
        <f t="shared" si="17"/>
        <v>129.09222429470793</v>
      </c>
      <c r="AM32" s="28">
        <f t="shared" si="17"/>
        <v>120.91058907471367</v>
      </c>
      <c r="AN32" s="402">
        <f t="shared" si="17"/>
        <v>126.40103052091469</v>
      </c>
      <c r="AO32" s="387">
        <f t="shared" si="16"/>
        <v>-8.0670116853240516E-3</v>
      </c>
      <c r="AP32" s="385">
        <f t="shared" si="16"/>
        <v>0.47681138696333486</v>
      </c>
      <c r="AQ32" s="386">
        <f t="shared" si="16"/>
        <v>0.1383964402635329</v>
      </c>
    </row>
    <row r="33" spans="1:43" ht="25.5" customHeight="1" thickBot="1">
      <c r="A33" s="12" t="s">
        <v>18</v>
      </c>
      <c r="B33" s="17">
        <v>170006.07000000007</v>
      </c>
      <c r="C33" s="372">
        <v>90857.610000000015</v>
      </c>
      <c r="D33" s="18">
        <v>260863.68000000011</v>
      </c>
      <c r="E33" s="17">
        <v>164133.59999999998</v>
      </c>
      <c r="F33" s="373">
        <v>94249.449999999968</v>
      </c>
      <c r="G33" s="378">
        <v>258383.05</v>
      </c>
      <c r="H33" s="334">
        <f>SUM(H7:H32)</f>
        <v>0.99999999999999956</v>
      </c>
      <c r="I33" s="338">
        <f t="shared" ref="I33:M33" si="32">SUM(I7:I32)</f>
        <v>1</v>
      </c>
      <c r="J33" s="335">
        <f t="shared" si="32"/>
        <v>0.99999999999999978</v>
      </c>
      <c r="K33" s="338">
        <f t="shared" si="32"/>
        <v>1.0000000000000002</v>
      </c>
      <c r="L33" s="338">
        <f t="shared" si="32"/>
        <v>0.99999999999999978</v>
      </c>
      <c r="M33" s="335">
        <f t="shared" si="32"/>
        <v>1</v>
      </c>
      <c r="N33" s="389">
        <f t="shared" si="6"/>
        <v>-3.4542707798610288E-2</v>
      </c>
      <c r="O33" s="390">
        <f t="shared" si="6"/>
        <v>3.7331380387399055E-2</v>
      </c>
      <c r="P33" s="391">
        <f t="shared" si="6"/>
        <v>-9.5092961963893167E-3</v>
      </c>
      <c r="R33" s="17">
        <v>170006.07000000007</v>
      </c>
      <c r="S33" s="372">
        <v>90857.610000000015</v>
      </c>
      <c r="T33" s="18">
        <v>260863.68000000011</v>
      </c>
      <c r="U33" s="17">
        <v>164133.59999999998</v>
      </c>
      <c r="V33" s="373">
        <v>94249.449999999968</v>
      </c>
      <c r="W33" s="378">
        <v>258383.05</v>
      </c>
      <c r="X33" s="334">
        <f t="shared" ref="X33:AC33" si="33">SUM(X7:X32)</f>
        <v>1</v>
      </c>
      <c r="Y33" s="338">
        <f t="shared" si="33"/>
        <v>1.0000000000000002</v>
      </c>
      <c r="Z33" s="335">
        <f t="shared" si="33"/>
        <v>1</v>
      </c>
      <c r="AA33" s="338">
        <f t="shared" si="33"/>
        <v>1</v>
      </c>
      <c r="AB33" s="338">
        <f t="shared" si="33"/>
        <v>1</v>
      </c>
      <c r="AC33" s="335">
        <f t="shared" si="33"/>
        <v>1.0000000000000002</v>
      </c>
      <c r="AE33" s="389">
        <f t="shared" si="7"/>
        <v>-3.4542707798610288E-2</v>
      </c>
      <c r="AF33" s="390">
        <f t="shared" si="7"/>
        <v>3.7331380387399055E-2</v>
      </c>
      <c r="AG33" s="391">
        <f t="shared" si="7"/>
        <v>-9.5092961963893167E-3</v>
      </c>
      <c r="AI33" s="403">
        <f t="shared" si="17"/>
        <v>10</v>
      </c>
      <c r="AJ33" s="404">
        <f t="shared" si="17"/>
        <v>10</v>
      </c>
      <c r="AK33" s="405">
        <f t="shared" si="17"/>
        <v>10</v>
      </c>
      <c r="AL33" s="404">
        <f t="shared" si="17"/>
        <v>10</v>
      </c>
      <c r="AM33" s="404">
        <f t="shared" si="17"/>
        <v>10</v>
      </c>
      <c r="AN33" s="405">
        <f t="shared" si="17"/>
        <v>10</v>
      </c>
      <c r="AO33" s="389">
        <f t="shared" si="16"/>
        <v>0</v>
      </c>
      <c r="AP33" s="390">
        <f t="shared" si="16"/>
        <v>0</v>
      </c>
      <c r="AQ33" s="391">
        <f t="shared" si="16"/>
        <v>0</v>
      </c>
    </row>
    <row r="36" spans="1:43" ht="15.75" thickBot="1"/>
    <row r="37" spans="1:43">
      <c r="A37" s="492" t="s">
        <v>2</v>
      </c>
      <c r="B37" s="458" t="s">
        <v>134</v>
      </c>
      <c r="C37" s="511"/>
      <c r="D37" s="511"/>
      <c r="E37" s="511"/>
      <c r="F37" s="511"/>
      <c r="G37" s="522"/>
      <c r="H37" s="512" t="s">
        <v>136</v>
      </c>
      <c r="I37" s="511"/>
      <c r="J37" s="511"/>
      <c r="K37" s="511"/>
      <c r="L37" s="511"/>
      <c r="M37" s="522"/>
      <c r="N37" s="526" t="s">
        <v>154</v>
      </c>
      <c r="O37" s="517"/>
      <c r="P37" s="527"/>
      <c r="R37" s="512" t="s">
        <v>135</v>
      </c>
      <c r="S37" s="511"/>
      <c r="T37" s="511"/>
      <c r="U37" s="511"/>
      <c r="V37" s="511"/>
      <c r="W37" s="522"/>
      <c r="X37" s="511" t="s">
        <v>137</v>
      </c>
      <c r="Y37" s="511"/>
      <c r="Z37" s="511"/>
      <c r="AA37" s="511"/>
      <c r="AB37" s="511"/>
      <c r="AC37" s="459"/>
      <c r="AE37" s="517" t="s">
        <v>154</v>
      </c>
      <c r="AF37" s="517"/>
      <c r="AG37" s="517"/>
      <c r="AI37" s="476" t="s">
        <v>140</v>
      </c>
      <c r="AJ37" s="481"/>
      <c r="AK37" s="481"/>
      <c r="AL37" s="481"/>
      <c r="AM37" s="481"/>
      <c r="AN37" s="477"/>
      <c r="AO37" s="517" t="s">
        <v>154</v>
      </c>
      <c r="AP37" s="517"/>
      <c r="AQ37" s="517"/>
    </row>
    <row r="38" spans="1:43" ht="15" customHeight="1">
      <c r="A38" s="493"/>
      <c r="B38" s="523" t="str">
        <f>B5</f>
        <v>jan-abr 2025</v>
      </c>
      <c r="C38" s="498"/>
      <c r="D38" s="499"/>
      <c r="E38" s="524" t="str">
        <f>E5</f>
        <v>jan-abr 2026</v>
      </c>
      <c r="F38" s="514"/>
      <c r="G38" s="525"/>
      <c r="H38" s="533" t="str">
        <f>B38</f>
        <v>jan-abr 2025</v>
      </c>
      <c r="I38" s="498"/>
      <c r="J38" s="499"/>
      <c r="K38" s="523" t="str">
        <f>E38</f>
        <v>jan-abr 2026</v>
      </c>
      <c r="L38" s="498"/>
      <c r="M38" s="499"/>
      <c r="N38" s="500" t="s">
        <v>138</v>
      </c>
      <c r="O38" s="498"/>
      <c r="P38" s="501"/>
      <c r="R38" s="521" t="str">
        <f>H38</f>
        <v>jan-abr 2025</v>
      </c>
      <c r="S38" s="498"/>
      <c r="T38" s="499"/>
      <c r="U38" s="538" t="str">
        <f>K38</f>
        <v>jan-abr 2026</v>
      </c>
      <c r="V38" s="514"/>
      <c r="W38" s="525"/>
      <c r="X38" s="533" t="str">
        <f>R38</f>
        <v>jan-abr 2025</v>
      </c>
      <c r="Y38" s="498"/>
      <c r="Z38" s="499"/>
      <c r="AA38" s="523" t="str">
        <f>U38</f>
        <v>jan-abr 2026</v>
      </c>
      <c r="AB38" s="498"/>
      <c r="AC38" s="501"/>
      <c r="AE38" s="497" t="s">
        <v>139</v>
      </c>
      <c r="AF38" s="498"/>
      <c r="AG38" s="501"/>
      <c r="AI38" s="528" t="str">
        <f>X38</f>
        <v>jan-abr 2025</v>
      </c>
      <c r="AJ38" s="529"/>
      <c r="AK38" s="540"/>
      <c r="AL38" s="539" t="str">
        <f>AA38</f>
        <v>jan-abr 2026</v>
      </c>
      <c r="AM38" s="529"/>
      <c r="AN38" s="540"/>
      <c r="AO38" s="498" t="s">
        <v>140</v>
      </c>
      <c r="AP38" s="498"/>
      <c r="AQ38" s="501"/>
    </row>
    <row r="39" spans="1:43" ht="18.75" customHeight="1" thickBot="1">
      <c r="A39" s="494"/>
      <c r="B39" s="99" t="s">
        <v>29</v>
      </c>
      <c r="C39" s="135" t="s">
        <v>30</v>
      </c>
      <c r="D39" s="263" t="s">
        <v>12</v>
      </c>
      <c r="E39" s="159" t="s">
        <v>29</v>
      </c>
      <c r="F39" s="353" t="s">
        <v>30</v>
      </c>
      <c r="G39" s="134" t="s">
        <v>12</v>
      </c>
      <c r="H39" s="176" t="s">
        <v>29</v>
      </c>
      <c r="I39" s="135" t="s">
        <v>30</v>
      </c>
      <c r="J39" s="176" t="s">
        <v>12</v>
      </c>
      <c r="K39" s="99" t="s">
        <v>29</v>
      </c>
      <c r="L39" s="135" t="s">
        <v>30</v>
      </c>
      <c r="M39" s="133" t="s">
        <v>12</v>
      </c>
      <c r="N39" s="99" t="s">
        <v>29</v>
      </c>
      <c r="O39" s="135" t="s">
        <v>30</v>
      </c>
      <c r="P39" s="166" t="s">
        <v>12</v>
      </c>
      <c r="R39" s="25" t="s">
        <v>29</v>
      </c>
      <c r="S39" s="160" t="s">
        <v>30</v>
      </c>
      <c r="T39" s="134" t="s">
        <v>12</v>
      </c>
      <c r="U39" s="352" t="s">
        <v>29</v>
      </c>
      <c r="V39" s="353" t="s">
        <v>30</v>
      </c>
      <c r="W39" s="134" t="s">
        <v>12</v>
      </c>
      <c r="X39" s="176" t="s">
        <v>29</v>
      </c>
      <c r="Y39" s="135" t="s">
        <v>30</v>
      </c>
      <c r="Z39" s="176" t="s">
        <v>12</v>
      </c>
      <c r="AA39" s="99" t="s">
        <v>29</v>
      </c>
      <c r="AB39" s="135" t="s">
        <v>30</v>
      </c>
      <c r="AC39" s="166" t="s">
        <v>12</v>
      </c>
      <c r="AE39" s="25" t="s">
        <v>29</v>
      </c>
      <c r="AF39" s="135" t="s">
        <v>30</v>
      </c>
      <c r="AG39" s="166" t="s">
        <v>12</v>
      </c>
      <c r="AI39" s="407" t="s">
        <v>29</v>
      </c>
      <c r="AJ39" s="135" t="s">
        <v>30</v>
      </c>
      <c r="AK39" s="263" t="s">
        <v>12</v>
      </c>
      <c r="AL39" s="408" t="s">
        <v>29</v>
      </c>
      <c r="AM39" s="135" t="s">
        <v>30</v>
      </c>
      <c r="AN39" s="263" t="s">
        <v>12</v>
      </c>
      <c r="AO39" s="176" t="s">
        <v>29</v>
      </c>
      <c r="AP39" s="135" t="s">
        <v>30</v>
      </c>
      <c r="AQ39" s="166" t="s">
        <v>12</v>
      </c>
    </row>
    <row r="40" spans="1:43" ht="19.5" customHeight="1">
      <c r="A40" s="8" t="s">
        <v>190</v>
      </c>
      <c r="B40" s="39">
        <v>2.8560300000000005</v>
      </c>
      <c r="C40" s="370">
        <v>1.845189</v>
      </c>
      <c r="D40" s="375">
        <v>4.701219</v>
      </c>
      <c r="E40" s="39">
        <v>2.7082480000000002</v>
      </c>
      <c r="F40" s="379">
        <v>2.0126249999999999</v>
      </c>
      <c r="G40" s="377">
        <v>4.7208730000000001</v>
      </c>
      <c r="H40" s="345">
        <f>B40/$B$63</f>
        <v>0.29935635914377856</v>
      </c>
      <c r="I40" s="323">
        <f>C40/$C$63</f>
        <v>0.16642562226660387</v>
      </c>
      <c r="J40" s="398">
        <f>D40/$D$63</f>
        <v>0.22790763582512052</v>
      </c>
      <c r="K40" s="323">
        <f>E40/$E$63</f>
        <v>0.31282069703883653</v>
      </c>
      <c r="L40" s="323">
        <f>F40/$F$63</f>
        <v>0.19563652185019728</v>
      </c>
      <c r="M40" s="399">
        <f>G40/$G$63</f>
        <v>0.24918725609105313</v>
      </c>
      <c r="N40" s="392">
        <f t="shared" ref="N40:P63" si="34">(E40-B40)/B40</f>
        <v>-5.1743854231223158E-2</v>
      </c>
      <c r="O40" s="393">
        <f t="shared" si="34"/>
        <v>9.0741923998029425E-2</v>
      </c>
      <c r="P40" s="382">
        <f t="shared" si="34"/>
        <v>4.1806178355018259E-3</v>
      </c>
      <c r="R40" s="401">
        <v>6.5181890000000005</v>
      </c>
      <c r="S40" s="369">
        <v>4.5745260000000005</v>
      </c>
      <c r="T40" s="374">
        <v>11.092715000000002</v>
      </c>
      <c r="U40" s="39">
        <v>5.9777870000000002</v>
      </c>
      <c r="V40" s="112">
        <v>5.1009789999999997</v>
      </c>
      <c r="W40" s="380">
        <v>11.078766</v>
      </c>
      <c r="X40" s="345" t="e">
        <f>R40/$R$63</f>
        <v>#DIV/0!</v>
      </c>
      <c r="Y40" s="323" t="e">
        <f>S40/$S$63</f>
        <v>#DIV/0!</v>
      </c>
      <c r="Z40" s="398" t="e">
        <f>T40/$T$63</f>
        <v>#DIV/0!</v>
      </c>
      <c r="AA40" s="323" t="e">
        <f>U40/$U$63</f>
        <v>#DIV/0!</v>
      </c>
      <c r="AB40" s="323" t="e">
        <f>V40/$V$63</f>
        <v>#DIV/0!</v>
      </c>
      <c r="AC40" s="399" t="e">
        <f>W40/$W$63</f>
        <v>#DIV/0!</v>
      </c>
      <c r="AE40" s="392">
        <f t="shared" ref="AE40:AG63" si="35">(U40-R40)/R40</f>
        <v>-8.2906770576919489E-2</v>
      </c>
      <c r="AF40" s="393">
        <f t="shared" si="35"/>
        <v>0.11508361740648082</v>
      </c>
      <c r="AG40" s="382">
        <f t="shared" si="35"/>
        <v>-1.2574919665746379E-3</v>
      </c>
      <c r="AI40" s="27">
        <f t="shared" ref="AI40:AN63" si="36">(R40/B40)*10</f>
        <v>22.82255088356915</v>
      </c>
      <c r="AJ40" s="28">
        <f t="shared" si="36"/>
        <v>24.791639230452816</v>
      </c>
      <c r="AK40" s="406">
        <f t="shared" si="36"/>
        <v>23.595401533091742</v>
      </c>
      <c r="AL40" s="28">
        <f t="shared" si="36"/>
        <v>22.072524377383459</v>
      </c>
      <c r="AM40" s="28">
        <f t="shared" si="36"/>
        <v>25.344905285385998</v>
      </c>
      <c r="AN40" s="402">
        <f t="shared" si="36"/>
        <v>23.467621348847977</v>
      </c>
      <c r="AO40" s="383">
        <f t="shared" ref="AO40:AQ51" si="37">(AL40-AI40)/AI40</f>
        <v>-3.286339506972747E-2</v>
      </c>
      <c r="AP40" s="381">
        <f t="shared" si="37"/>
        <v>2.2316638677670728E-2</v>
      </c>
      <c r="AQ40" s="382">
        <f t="shared" si="37"/>
        <v>-5.415469792474494E-3</v>
      </c>
    </row>
    <row r="41" spans="1:43" ht="19.5" customHeight="1">
      <c r="A41" s="8" t="s">
        <v>187</v>
      </c>
      <c r="B41" s="19">
        <v>2.156987</v>
      </c>
      <c r="C41" s="371">
        <v>1.3964069999999997</v>
      </c>
      <c r="D41" s="375">
        <v>3.5533939999999999</v>
      </c>
      <c r="E41" s="19">
        <v>1.9082059999999998</v>
      </c>
      <c r="F41" s="369">
        <v>1.4699340000000001</v>
      </c>
      <c r="G41" s="377">
        <v>3.3781400000000001</v>
      </c>
      <c r="H41" s="345">
        <f t="shared" ref="H41:H62" si="38">B41/$B$63</f>
        <v>0.22608578167612431</v>
      </c>
      <c r="I41" s="323">
        <f t="shared" ref="I41:I62" si="39">C41/$C$63</f>
        <v>0.1259480215373284</v>
      </c>
      <c r="J41" s="399">
        <f t="shared" ref="J41:J62" si="40">D41/$D$63</f>
        <v>0.17226290153578641</v>
      </c>
      <c r="K41" s="323">
        <f t="shared" ref="K41:K62" si="41">E41/$E$63</f>
        <v>0.22041051300091055</v>
      </c>
      <c r="L41" s="323">
        <f t="shared" ref="L41:L62" si="42">F41/$F$63</f>
        <v>0.14288442959286898</v>
      </c>
      <c r="M41" s="399">
        <f t="shared" ref="M41:M62" si="43">G41/$G$63</f>
        <v>0.17831223955641898</v>
      </c>
      <c r="N41" s="394">
        <f t="shared" si="34"/>
        <v>-0.11533727370633209</v>
      </c>
      <c r="O41" s="395">
        <f t="shared" si="34"/>
        <v>5.2654419520956536E-2</v>
      </c>
      <c r="P41" s="386">
        <f t="shared" si="34"/>
        <v>-4.9320171081506811E-2</v>
      </c>
      <c r="R41" s="401">
        <v>4.6009350000000007</v>
      </c>
      <c r="S41" s="369">
        <v>4.3247289999999996</v>
      </c>
      <c r="T41" s="374">
        <v>8.9256640000000012</v>
      </c>
      <c r="U41" s="19">
        <v>4.2212110000000003</v>
      </c>
      <c r="V41" s="119">
        <v>4.4411529999999999</v>
      </c>
      <c r="W41" s="375">
        <v>8.6623640000000002</v>
      </c>
      <c r="X41" s="345" t="e">
        <f t="shared" ref="X41:X62" si="44">R41/$R$63</f>
        <v>#DIV/0!</v>
      </c>
      <c r="Y41" s="323" t="e">
        <f t="shared" ref="Y41:Y62" si="45">S41/$S$63</f>
        <v>#DIV/0!</v>
      </c>
      <c r="Z41" s="399" t="e">
        <f t="shared" ref="Z41:Z62" si="46">T41/$T$63</f>
        <v>#DIV/0!</v>
      </c>
      <c r="AA41" s="323" t="e">
        <f t="shared" ref="AA41:AA62" si="47">U41/$U$63</f>
        <v>#DIV/0!</v>
      </c>
      <c r="AB41" s="323" t="e">
        <f t="shared" ref="AB41:AB62" si="48">V41/$V$63</f>
        <v>#DIV/0!</v>
      </c>
      <c r="AC41" s="399" t="e">
        <f t="shared" ref="AC41:AC62" si="49">W41/$W$63</f>
        <v>#DIV/0!</v>
      </c>
      <c r="AE41" s="394">
        <f t="shared" si="35"/>
        <v>-8.2531920142318971E-2</v>
      </c>
      <c r="AF41" s="395">
        <f t="shared" si="35"/>
        <v>2.6920530743082472E-2</v>
      </c>
      <c r="AG41" s="386">
        <f t="shared" si="35"/>
        <v>-2.9499205885410985E-2</v>
      </c>
      <c r="AI41" s="27">
        <f t="shared" si="36"/>
        <v>21.330378903535351</v>
      </c>
      <c r="AJ41" s="28">
        <f t="shared" si="36"/>
        <v>30.970404760216759</v>
      </c>
      <c r="AK41" s="402">
        <f t="shared" si="36"/>
        <v>25.118700600046044</v>
      </c>
      <c r="AL41" s="28">
        <f t="shared" si="36"/>
        <v>22.121359014697578</v>
      </c>
      <c r="AM41" s="28">
        <f t="shared" si="36"/>
        <v>30.213281684755913</v>
      </c>
      <c r="AN41" s="402">
        <f t="shared" si="36"/>
        <v>25.642406768221562</v>
      </c>
      <c r="AO41" s="384">
        <f t="shared" si="37"/>
        <v>3.7082328201452068E-2</v>
      </c>
      <c r="AP41" s="385">
        <f t="shared" si="37"/>
        <v>-2.4446663881946225E-2</v>
      </c>
      <c r="AQ41" s="386">
        <f t="shared" si="37"/>
        <v>2.0849253968756594E-2</v>
      </c>
    </row>
    <row r="42" spans="1:43" ht="19.5" customHeight="1">
      <c r="A42" s="8" t="s">
        <v>194</v>
      </c>
      <c r="B42" s="19">
        <v>0.55422099999999996</v>
      </c>
      <c r="C42" s="371">
        <v>1.6223069999999999</v>
      </c>
      <c r="D42" s="375">
        <v>2.1765279999999998</v>
      </c>
      <c r="E42" s="19">
        <v>1.0096299999999998</v>
      </c>
      <c r="F42" s="369">
        <v>1.601807</v>
      </c>
      <c r="G42" s="377">
        <v>2.6114369999999996</v>
      </c>
      <c r="H42" s="345">
        <f t="shared" si="38"/>
        <v>5.8090979688947261E-2</v>
      </c>
      <c r="I42" s="323">
        <f t="shared" si="39"/>
        <v>0.14632292517593987</v>
      </c>
      <c r="J42" s="399">
        <f t="shared" si="40"/>
        <v>0.10551462307694619</v>
      </c>
      <c r="K42" s="323">
        <f t="shared" si="41"/>
        <v>0.11661899514051904</v>
      </c>
      <c r="L42" s="323">
        <f t="shared" si="42"/>
        <v>0.15570309926354833</v>
      </c>
      <c r="M42" s="399">
        <f t="shared" si="43"/>
        <v>0.13784247542449277</v>
      </c>
      <c r="N42" s="394">
        <f t="shared" si="34"/>
        <v>0.82171011203112088</v>
      </c>
      <c r="O42" s="395">
        <f t="shared" si="34"/>
        <v>-1.263632592351507E-2</v>
      </c>
      <c r="P42" s="386">
        <f t="shared" si="34"/>
        <v>0.19981778318496238</v>
      </c>
      <c r="R42" s="401">
        <v>1.5375999999999999</v>
      </c>
      <c r="S42" s="369">
        <v>4.0424899999999999</v>
      </c>
      <c r="T42" s="374">
        <v>5.5800900000000002</v>
      </c>
      <c r="U42" s="19">
        <v>2.9862509999999998</v>
      </c>
      <c r="V42" s="119">
        <v>3.5529660000000005</v>
      </c>
      <c r="W42" s="375">
        <v>6.5392170000000007</v>
      </c>
      <c r="X42" s="345" t="e">
        <f t="shared" si="44"/>
        <v>#DIV/0!</v>
      </c>
      <c r="Y42" s="323" t="e">
        <f t="shared" si="45"/>
        <v>#DIV/0!</v>
      </c>
      <c r="Z42" s="399" t="e">
        <f t="shared" si="46"/>
        <v>#DIV/0!</v>
      </c>
      <c r="AA42" s="323" t="e">
        <f t="shared" si="47"/>
        <v>#DIV/0!</v>
      </c>
      <c r="AB42" s="323" t="e">
        <f t="shared" si="48"/>
        <v>#DIV/0!</v>
      </c>
      <c r="AC42" s="399" t="e">
        <f t="shared" si="49"/>
        <v>#DIV/0!</v>
      </c>
      <c r="AE42" s="394">
        <f t="shared" si="35"/>
        <v>0.94215075442247664</v>
      </c>
      <c r="AF42" s="395">
        <f t="shared" si="35"/>
        <v>-0.12109467184829138</v>
      </c>
      <c r="AG42" s="386">
        <f t="shared" si="35"/>
        <v>0.17188378682064276</v>
      </c>
      <c r="AI42" s="27">
        <f t="shared" si="36"/>
        <v>27.743445304310015</v>
      </c>
      <c r="AJ42" s="28">
        <f t="shared" si="36"/>
        <v>24.918156674414892</v>
      </c>
      <c r="AK42" s="402">
        <f t="shared" si="36"/>
        <v>25.637575073695356</v>
      </c>
      <c r="AL42" s="28">
        <f t="shared" si="36"/>
        <v>29.577676970771478</v>
      </c>
      <c r="AM42" s="28">
        <f t="shared" si="36"/>
        <v>22.180986847978566</v>
      </c>
      <c r="AN42" s="402">
        <f t="shared" si="36"/>
        <v>25.040684496696652</v>
      </c>
      <c r="AO42" s="384">
        <f t="shared" si="37"/>
        <v>6.6114054917920023E-2</v>
      </c>
      <c r="AP42" s="385">
        <f t="shared" si="37"/>
        <v>-0.10984640084740929</v>
      </c>
      <c r="AQ42" s="386">
        <f t="shared" si="37"/>
        <v>-2.3281865593096765E-2</v>
      </c>
    </row>
    <row r="43" spans="1:43" ht="19.5" customHeight="1">
      <c r="A43" s="8" t="s">
        <v>182</v>
      </c>
      <c r="B43" s="19">
        <v>0.93314399999999997</v>
      </c>
      <c r="C43" s="371">
        <v>1.1691250000000004</v>
      </c>
      <c r="D43" s="375">
        <v>2.1022690000000006</v>
      </c>
      <c r="E43" s="19">
        <v>0.76344099999999981</v>
      </c>
      <c r="F43" s="369">
        <v>1.1554439999999997</v>
      </c>
      <c r="G43" s="377">
        <v>1.9188849999999995</v>
      </c>
      <c r="H43" s="345">
        <f t="shared" si="38"/>
        <v>9.7808002856014126E-2</v>
      </c>
      <c r="I43" s="323">
        <f t="shared" si="39"/>
        <v>0.10544846930717845</v>
      </c>
      <c r="J43" s="399">
        <f t="shared" si="40"/>
        <v>0.1019146646132504</v>
      </c>
      <c r="K43" s="323">
        <f t="shared" si="41"/>
        <v>8.8182524557583464E-2</v>
      </c>
      <c r="L43" s="323">
        <f t="shared" si="42"/>
        <v>0.1123145371605139</v>
      </c>
      <c r="M43" s="399">
        <f t="shared" si="43"/>
        <v>0.10128670860331984</v>
      </c>
      <c r="N43" s="394">
        <f t="shared" si="34"/>
        <v>-0.18186153476848177</v>
      </c>
      <c r="O43" s="395">
        <f t="shared" si="34"/>
        <v>-1.1701913824441967E-2</v>
      </c>
      <c r="P43" s="386">
        <f t="shared" si="34"/>
        <v>-8.7231462767134491E-2</v>
      </c>
      <c r="R43" s="401">
        <v>2.391864</v>
      </c>
      <c r="S43" s="369">
        <v>2.7512979999999994</v>
      </c>
      <c r="T43" s="374">
        <v>5.1431619999999993</v>
      </c>
      <c r="U43" s="19">
        <v>2.0077769999999999</v>
      </c>
      <c r="V43" s="119">
        <v>2.5905469999999999</v>
      </c>
      <c r="W43" s="375">
        <v>4.5983239999999999</v>
      </c>
      <c r="X43" s="345" t="e">
        <f t="shared" si="44"/>
        <v>#DIV/0!</v>
      </c>
      <c r="Y43" s="323" t="e">
        <f t="shared" si="45"/>
        <v>#DIV/0!</v>
      </c>
      <c r="Z43" s="399" t="e">
        <f t="shared" si="46"/>
        <v>#DIV/0!</v>
      </c>
      <c r="AA43" s="323" t="e">
        <f t="shared" si="47"/>
        <v>#DIV/0!</v>
      </c>
      <c r="AB43" s="323" t="e">
        <f t="shared" si="48"/>
        <v>#DIV/0!</v>
      </c>
      <c r="AC43" s="399" t="e">
        <f t="shared" si="49"/>
        <v>#DIV/0!</v>
      </c>
      <c r="AE43" s="394">
        <f t="shared" si="35"/>
        <v>-0.16058061829602355</v>
      </c>
      <c r="AF43" s="395">
        <f t="shared" si="35"/>
        <v>-5.8427331390492582E-2</v>
      </c>
      <c r="AG43" s="386">
        <f t="shared" si="35"/>
        <v>-0.10593444266387089</v>
      </c>
      <c r="AI43" s="27">
        <f t="shared" si="36"/>
        <v>25.632313983693837</v>
      </c>
      <c r="AJ43" s="28">
        <f t="shared" si="36"/>
        <v>23.532966962471921</v>
      </c>
      <c r="AK43" s="402">
        <f t="shared" si="36"/>
        <v>24.464813970048542</v>
      </c>
      <c r="AL43" s="28">
        <f t="shared" si="36"/>
        <v>26.299046029752141</v>
      </c>
      <c r="AM43" s="28">
        <f t="shared" si="36"/>
        <v>22.420359619332487</v>
      </c>
      <c r="AN43" s="402">
        <f t="shared" si="36"/>
        <v>23.963520481946553</v>
      </c>
      <c r="AO43" s="384">
        <f t="shared" si="37"/>
        <v>2.6011387285691391E-2</v>
      </c>
      <c r="AP43" s="385">
        <f t="shared" si="37"/>
        <v>-4.7278668470223557E-2</v>
      </c>
      <c r="AQ43" s="386">
        <f t="shared" si="37"/>
        <v>-2.0490386263133101E-2</v>
      </c>
    </row>
    <row r="44" spans="1:43" ht="19.5" customHeight="1">
      <c r="A44" s="8" t="s">
        <v>188</v>
      </c>
      <c r="B44" s="19">
        <v>0.41225300000000009</v>
      </c>
      <c r="C44" s="371">
        <v>0.76851999999999987</v>
      </c>
      <c r="D44" s="375">
        <v>1.1807729999999999</v>
      </c>
      <c r="E44" s="19">
        <v>0.43426299999999995</v>
      </c>
      <c r="F44" s="369">
        <v>0.73065999999999998</v>
      </c>
      <c r="G44" s="377">
        <v>1.1649229999999999</v>
      </c>
      <c r="H44" s="345">
        <f t="shared" si="38"/>
        <v>4.3210525493814891E-2</v>
      </c>
      <c r="I44" s="323">
        <f t="shared" si="39"/>
        <v>6.931616177222516E-2</v>
      </c>
      <c r="J44" s="399">
        <f t="shared" si="40"/>
        <v>5.724200103763194E-2</v>
      </c>
      <c r="K44" s="323">
        <f t="shared" si="41"/>
        <v>5.016027127433538E-2</v>
      </c>
      <c r="L44" s="323">
        <f t="shared" si="42"/>
        <v>7.1023554340756551E-2</v>
      </c>
      <c r="M44" s="399">
        <f t="shared" si="43"/>
        <v>6.1489467292883723E-2</v>
      </c>
      <c r="N44" s="394">
        <f t="shared" si="34"/>
        <v>5.3389544769837594E-2</v>
      </c>
      <c r="O44" s="395">
        <f t="shared" si="34"/>
        <v>-4.9263519492010487E-2</v>
      </c>
      <c r="P44" s="386">
        <f t="shared" si="34"/>
        <v>-1.3423409918756546E-2</v>
      </c>
      <c r="R44" s="401">
        <v>1.1679469999999998</v>
      </c>
      <c r="S44" s="369">
        <v>2.2850969999999999</v>
      </c>
      <c r="T44" s="374">
        <v>3.4530439999999998</v>
      </c>
      <c r="U44" s="19">
        <v>1.2110299999999996</v>
      </c>
      <c r="V44" s="119">
        <v>1.9047409999999998</v>
      </c>
      <c r="W44" s="375">
        <v>3.1157709999999996</v>
      </c>
      <c r="X44" s="345" t="e">
        <f t="shared" si="44"/>
        <v>#DIV/0!</v>
      </c>
      <c r="Y44" s="323" t="e">
        <f t="shared" si="45"/>
        <v>#DIV/0!</v>
      </c>
      <c r="Z44" s="399" t="e">
        <f t="shared" si="46"/>
        <v>#DIV/0!</v>
      </c>
      <c r="AA44" s="323" t="e">
        <f t="shared" si="47"/>
        <v>#DIV/0!</v>
      </c>
      <c r="AB44" s="323" t="e">
        <f t="shared" si="48"/>
        <v>#DIV/0!</v>
      </c>
      <c r="AC44" s="399" t="e">
        <f t="shared" si="49"/>
        <v>#DIV/0!</v>
      </c>
      <c r="AE44" s="394">
        <f t="shared" si="35"/>
        <v>3.6887803984255937E-2</v>
      </c>
      <c r="AF44" s="395">
        <f t="shared" si="35"/>
        <v>-0.16645070209273399</v>
      </c>
      <c r="AG44" s="386">
        <f t="shared" si="35"/>
        <v>-9.7674110147452559E-2</v>
      </c>
      <c r="AI44" s="27">
        <f t="shared" si="36"/>
        <v>28.330830824760511</v>
      </c>
      <c r="AJ44" s="28">
        <f t="shared" si="36"/>
        <v>29.733734971113314</v>
      </c>
      <c r="AK44" s="402">
        <f t="shared" si="36"/>
        <v>29.243927494954576</v>
      </c>
      <c r="AL44" s="28">
        <f t="shared" si="36"/>
        <v>27.887017774942827</v>
      </c>
      <c r="AM44" s="28">
        <f t="shared" si="36"/>
        <v>26.068773437713844</v>
      </c>
      <c r="AN44" s="402">
        <f t="shared" si="36"/>
        <v>26.746583250566776</v>
      </c>
      <c r="AO44" s="384">
        <f t="shared" si="37"/>
        <v>-1.5665373619392835E-2</v>
      </c>
      <c r="AP44" s="385">
        <f t="shared" si="37"/>
        <v>-0.12325937313156336</v>
      </c>
      <c r="AQ44" s="386">
        <f t="shared" si="37"/>
        <v>-8.5397019426295073E-2</v>
      </c>
    </row>
    <row r="45" spans="1:43" ht="19.5" customHeight="1">
      <c r="A45" s="8" t="s">
        <v>195</v>
      </c>
      <c r="B45" s="19">
        <v>0.92131699999999994</v>
      </c>
      <c r="C45" s="371">
        <v>0.65460799999999986</v>
      </c>
      <c r="D45" s="375">
        <v>1.5759249999999998</v>
      </c>
      <c r="E45" s="19">
        <v>0.33745999999999993</v>
      </c>
      <c r="F45" s="369">
        <v>0.60874300000000003</v>
      </c>
      <c r="G45" s="377">
        <v>0.94620299999999991</v>
      </c>
      <c r="H45" s="345">
        <f t="shared" si="38"/>
        <v>9.6568349330108064E-2</v>
      </c>
      <c r="I45" s="323">
        <f t="shared" si="39"/>
        <v>5.9041942988331819E-2</v>
      </c>
      <c r="J45" s="399">
        <f t="shared" si="40"/>
        <v>7.6398342852716072E-2</v>
      </c>
      <c r="K45" s="323">
        <f t="shared" si="41"/>
        <v>3.897887949062484E-2</v>
      </c>
      <c r="L45" s="323">
        <f t="shared" si="42"/>
        <v>5.9172654230497314E-2</v>
      </c>
      <c r="M45" s="399">
        <f t="shared" si="43"/>
        <v>4.9944518582711865E-2</v>
      </c>
      <c r="N45" s="394">
        <f t="shared" si="34"/>
        <v>-0.63371998997087875</v>
      </c>
      <c r="O45" s="395">
        <f t="shared" si="34"/>
        <v>-7.0064832693764567E-2</v>
      </c>
      <c r="P45" s="386">
        <f t="shared" si="34"/>
        <v>-0.39958881291939652</v>
      </c>
      <c r="R45" s="401">
        <v>2.097521</v>
      </c>
      <c r="S45" s="369">
        <v>1.8127260000000001</v>
      </c>
      <c r="T45" s="374">
        <v>3.910247</v>
      </c>
      <c r="U45" s="19">
        <v>0.81235100000000005</v>
      </c>
      <c r="V45" s="119">
        <v>2.1493600000000002</v>
      </c>
      <c r="W45" s="375">
        <v>2.9617110000000002</v>
      </c>
      <c r="X45" s="345" t="e">
        <f t="shared" si="44"/>
        <v>#DIV/0!</v>
      </c>
      <c r="Y45" s="323" t="e">
        <f t="shared" si="45"/>
        <v>#DIV/0!</v>
      </c>
      <c r="Z45" s="399" t="e">
        <f t="shared" si="46"/>
        <v>#DIV/0!</v>
      </c>
      <c r="AA45" s="323" t="e">
        <f t="shared" si="47"/>
        <v>#DIV/0!</v>
      </c>
      <c r="AB45" s="323" t="e">
        <f t="shared" si="48"/>
        <v>#DIV/0!</v>
      </c>
      <c r="AC45" s="399" t="e">
        <f t="shared" si="49"/>
        <v>#DIV/0!</v>
      </c>
      <c r="AE45" s="394">
        <f t="shared" si="35"/>
        <v>-0.61270900267506256</v>
      </c>
      <c r="AF45" s="395">
        <f t="shared" si="35"/>
        <v>0.18570594783767658</v>
      </c>
      <c r="AG45" s="386">
        <f t="shared" si="35"/>
        <v>-0.24257700344760824</v>
      </c>
      <c r="AI45" s="27">
        <f t="shared" si="36"/>
        <v>22.766550492392955</v>
      </c>
      <c r="AJ45" s="28">
        <f t="shared" si="36"/>
        <v>27.691778896683211</v>
      </c>
      <c r="AK45" s="402">
        <f t="shared" si="36"/>
        <v>24.812392721734859</v>
      </c>
      <c r="AL45" s="28">
        <f t="shared" si="36"/>
        <v>24.072512297753814</v>
      </c>
      <c r="AM45" s="28">
        <f t="shared" si="36"/>
        <v>35.308167814660706</v>
      </c>
      <c r="AN45" s="402">
        <f t="shared" si="36"/>
        <v>31.301010459700514</v>
      </c>
      <c r="AO45" s="384">
        <f t="shared" si="37"/>
        <v>5.7363183139985265E-2</v>
      </c>
      <c r="AP45" s="385">
        <f t="shared" si="37"/>
        <v>0.27504151850965958</v>
      </c>
      <c r="AQ45" s="386">
        <f t="shared" si="37"/>
        <v>0.26150713519385149</v>
      </c>
    </row>
    <row r="46" spans="1:43" ht="19.5" customHeight="1">
      <c r="A46" s="8" t="s">
        <v>200</v>
      </c>
      <c r="B46" s="19">
        <v>0.33901600000000004</v>
      </c>
      <c r="C46" s="371">
        <v>1.3665159999999998</v>
      </c>
      <c r="D46" s="375">
        <v>1.7055319999999998</v>
      </c>
      <c r="E46" s="19">
        <v>0.22600200000000001</v>
      </c>
      <c r="F46" s="369">
        <v>1.135934</v>
      </c>
      <c r="G46" s="377">
        <v>1.361936</v>
      </c>
      <c r="H46" s="345">
        <f t="shared" si="38"/>
        <v>3.5534148959040071E-2</v>
      </c>
      <c r="I46" s="323">
        <f t="shared" si="39"/>
        <v>0.12325202222497014</v>
      </c>
      <c r="J46" s="399">
        <f t="shared" si="40"/>
        <v>8.2681484513716416E-2</v>
      </c>
      <c r="K46" s="323">
        <f t="shared" si="41"/>
        <v>2.6104737517454506E-2</v>
      </c>
      <c r="L46" s="323">
        <f t="shared" si="42"/>
        <v>0.11041807431159903</v>
      </c>
      <c r="M46" s="399">
        <f t="shared" si="43"/>
        <v>7.1888630516352497E-2</v>
      </c>
      <c r="N46" s="394">
        <f t="shared" si="34"/>
        <v>-0.33335889751516157</v>
      </c>
      <c r="O46" s="395">
        <f t="shared" si="34"/>
        <v>-0.16873713882603633</v>
      </c>
      <c r="P46" s="386">
        <f t="shared" si="34"/>
        <v>-0.2014597204860418</v>
      </c>
      <c r="R46" s="401">
        <v>0.64195199999999997</v>
      </c>
      <c r="S46" s="369">
        <v>3.0280010000000002</v>
      </c>
      <c r="T46" s="374">
        <v>3.669953</v>
      </c>
      <c r="U46" s="19">
        <v>0.428226</v>
      </c>
      <c r="V46" s="119">
        <v>2.2769359999999996</v>
      </c>
      <c r="W46" s="375">
        <v>2.7051619999999996</v>
      </c>
      <c r="X46" s="345" t="e">
        <f t="shared" si="44"/>
        <v>#DIV/0!</v>
      </c>
      <c r="Y46" s="323" t="e">
        <f t="shared" si="45"/>
        <v>#DIV/0!</v>
      </c>
      <c r="Z46" s="399" t="e">
        <f t="shared" si="46"/>
        <v>#DIV/0!</v>
      </c>
      <c r="AA46" s="323" t="e">
        <f t="shared" si="47"/>
        <v>#DIV/0!</v>
      </c>
      <c r="AB46" s="323" t="e">
        <f t="shared" si="48"/>
        <v>#DIV/0!</v>
      </c>
      <c r="AC46" s="399" t="e">
        <f t="shared" si="49"/>
        <v>#DIV/0!</v>
      </c>
      <c r="AE46" s="394">
        <f t="shared" si="35"/>
        <v>-0.33293143412591591</v>
      </c>
      <c r="AF46" s="395">
        <f t="shared" si="35"/>
        <v>-0.24803987845446568</v>
      </c>
      <c r="AG46" s="386">
        <f t="shared" si="35"/>
        <v>-0.26288919776356817</v>
      </c>
      <c r="AI46" s="27">
        <f t="shared" si="36"/>
        <v>18.935743445737071</v>
      </c>
      <c r="AJ46" s="28">
        <f t="shared" si="36"/>
        <v>22.158547722822131</v>
      </c>
      <c r="AK46" s="402">
        <f t="shared" si="36"/>
        <v>21.517936925252652</v>
      </c>
      <c r="AL46" s="28">
        <f t="shared" si="36"/>
        <v>18.947885416943212</v>
      </c>
      <c r="AM46" s="28">
        <f t="shared" si="36"/>
        <v>20.044615268140575</v>
      </c>
      <c r="AN46" s="402">
        <f t="shared" si="36"/>
        <v>19.862622032165973</v>
      </c>
      <c r="AO46" s="384">
        <f t="shared" si="37"/>
        <v>6.4121967225292634E-4</v>
      </c>
      <c r="AP46" s="385">
        <f t="shared" si="37"/>
        <v>-9.5400315992023157E-2</v>
      </c>
      <c r="AQ46" s="386">
        <f t="shared" si="37"/>
        <v>-7.6927211880803634E-2</v>
      </c>
    </row>
    <row r="47" spans="1:43" ht="19.5" customHeight="1">
      <c r="A47" s="8" t="s">
        <v>191</v>
      </c>
      <c r="B47" s="19">
        <v>0.33081499999999997</v>
      </c>
      <c r="C47" s="371">
        <v>0.86496300000000004</v>
      </c>
      <c r="D47" s="375">
        <v>1.195778</v>
      </c>
      <c r="E47" s="19">
        <v>0.38129000000000002</v>
      </c>
      <c r="F47" s="369">
        <v>0.47046899999999997</v>
      </c>
      <c r="G47" s="377">
        <v>0.85175899999999993</v>
      </c>
      <c r="H47" s="345">
        <f t="shared" si="38"/>
        <v>3.4674556622356585E-2</v>
      </c>
      <c r="I47" s="323">
        <f t="shared" si="39"/>
        <v>7.8014775458009167E-2</v>
      </c>
      <c r="J47" s="399">
        <f t="shared" si="40"/>
        <v>5.7969419623227714E-2</v>
      </c>
      <c r="K47" s="323">
        <f t="shared" si="41"/>
        <v>4.404153665910137E-2</v>
      </c>
      <c r="L47" s="323">
        <f t="shared" si="42"/>
        <v>4.5731777553364619E-2</v>
      </c>
      <c r="M47" s="399">
        <f t="shared" si="43"/>
        <v>4.4959372569619925E-2</v>
      </c>
      <c r="N47" s="394">
        <f t="shared" si="34"/>
        <v>0.1525777247101856</v>
      </c>
      <c r="O47" s="395">
        <f t="shared" si="34"/>
        <v>-0.45608193645277317</v>
      </c>
      <c r="P47" s="386">
        <f t="shared" si="34"/>
        <v>-0.28769470587349832</v>
      </c>
      <c r="R47" s="401">
        <v>0.96908000000000016</v>
      </c>
      <c r="S47" s="369">
        <v>2.5066060000000006</v>
      </c>
      <c r="T47" s="374">
        <v>3.4756860000000005</v>
      </c>
      <c r="U47" s="19">
        <v>0.84335099999999996</v>
      </c>
      <c r="V47" s="119">
        <v>1.430766</v>
      </c>
      <c r="W47" s="375">
        <v>2.2741169999999999</v>
      </c>
      <c r="X47" s="345" t="e">
        <f t="shared" si="44"/>
        <v>#DIV/0!</v>
      </c>
      <c r="Y47" s="323" t="e">
        <f t="shared" si="45"/>
        <v>#DIV/0!</v>
      </c>
      <c r="Z47" s="399" t="e">
        <f t="shared" si="46"/>
        <v>#DIV/0!</v>
      </c>
      <c r="AA47" s="323" t="e">
        <f t="shared" si="47"/>
        <v>#DIV/0!</v>
      </c>
      <c r="AB47" s="323" t="e">
        <f t="shared" si="48"/>
        <v>#DIV/0!</v>
      </c>
      <c r="AC47" s="399" t="e">
        <f t="shared" si="49"/>
        <v>#DIV/0!</v>
      </c>
      <c r="AE47" s="394">
        <f t="shared" si="35"/>
        <v>-0.12974057869319372</v>
      </c>
      <c r="AF47" s="395">
        <f t="shared" si="35"/>
        <v>-0.42920187696032019</v>
      </c>
      <c r="AG47" s="386">
        <f t="shared" si="35"/>
        <v>-0.3457070057536844</v>
      </c>
      <c r="AI47" s="27">
        <f t="shared" si="36"/>
        <v>29.293714009340576</v>
      </c>
      <c r="AJ47" s="28">
        <f t="shared" si="36"/>
        <v>28.979343625103041</v>
      </c>
      <c r="AK47" s="402">
        <f t="shared" si="36"/>
        <v>29.0663149848885</v>
      </c>
      <c r="AL47" s="28">
        <f t="shared" si="36"/>
        <v>22.118361352251561</v>
      </c>
      <c r="AM47" s="28">
        <f t="shared" si="36"/>
        <v>30.411483009507535</v>
      </c>
      <c r="AN47" s="402">
        <f t="shared" si="36"/>
        <v>26.699066285181608</v>
      </c>
      <c r="AO47" s="384">
        <f t="shared" si="37"/>
        <v>-0.24494513241991392</v>
      </c>
      <c r="AP47" s="385">
        <f t="shared" si="37"/>
        <v>4.9419317529466683E-2</v>
      </c>
      <c r="AQ47" s="386">
        <f t="shared" si="37"/>
        <v>-8.1443027812009114E-2</v>
      </c>
    </row>
    <row r="48" spans="1:43" ht="19.5" customHeight="1">
      <c r="A48" s="8" t="s">
        <v>201</v>
      </c>
      <c r="B48" s="19">
        <v>0.10718800000000001</v>
      </c>
      <c r="C48" s="371">
        <v>0.41461099999999995</v>
      </c>
      <c r="D48" s="375">
        <v>0.5217989999999999</v>
      </c>
      <c r="E48" s="19">
        <v>0.10541400000000001</v>
      </c>
      <c r="F48" s="369">
        <v>0.37983200000000006</v>
      </c>
      <c r="G48" s="377">
        <v>0.48524600000000007</v>
      </c>
      <c r="H48" s="345">
        <f t="shared" si="38"/>
        <v>1.1234969318915882E-2</v>
      </c>
      <c r="I48" s="323">
        <f t="shared" si="39"/>
        <v>3.7395569599417124E-2</v>
      </c>
      <c r="J48" s="399">
        <f t="shared" si="40"/>
        <v>2.529598737389431E-2</v>
      </c>
      <c r="K48" s="323">
        <f t="shared" si="41"/>
        <v>1.2176019684183985E-2</v>
      </c>
      <c r="L48" s="323">
        <f t="shared" si="42"/>
        <v>3.6921439099387193E-2</v>
      </c>
      <c r="M48" s="399">
        <f t="shared" si="43"/>
        <v>2.5613296368946843E-2</v>
      </c>
      <c r="N48" s="394">
        <f t="shared" si="34"/>
        <v>-1.6550360114938219E-2</v>
      </c>
      <c r="O48" s="395">
        <f t="shared" si="34"/>
        <v>-8.3883447375973863E-2</v>
      </c>
      <c r="P48" s="386">
        <f t="shared" si="34"/>
        <v>-7.0051878213641353E-2</v>
      </c>
      <c r="R48" s="401">
        <v>0.3961340000000001</v>
      </c>
      <c r="S48" s="369">
        <v>1.5507379999999997</v>
      </c>
      <c r="T48" s="374">
        <v>1.9468719999999999</v>
      </c>
      <c r="U48" s="19">
        <v>0.31180499999999994</v>
      </c>
      <c r="V48" s="119">
        <v>1.0529360000000001</v>
      </c>
      <c r="W48" s="375">
        <v>1.364741</v>
      </c>
      <c r="X48" s="345" t="e">
        <f t="shared" si="44"/>
        <v>#DIV/0!</v>
      </c>
      <c r="Y48" s="323" t="e">
        <f t="shared" si="45"/>
        <v>#DIV/0!</v>
      </c>
      <c r="Z48" s="399" t="e">
        <f t="shared" si="46"/>
        <v>#DIV/0!</v>
      </c>
      <c r="AA48" s="323" t="e">
        <f t="shared" si="47"/>
        <v>#DIV/0!</v>
      </c>
      <c r="AB48" s="323" t="e">
        <f t="shared" si="48"/>
        <v>#DIV/0!</v>
      </c>
      <c r="AC48" s="399" t="e">
        <f t="shared" si="49"/>
        <v>#DIV/0!</v>
      </c>
      <c r="AE48" s="394">
        <f t="shared" si="35"/>
        <v>-0.21287998505556235</v>
      </c>
      <c r="AF48" s="395">
        <f t="shared" si="35"/>
        <v>-0.3210097385889813</v>
      </c>
      <c r="AG48" s="386">
        <f t="shared" si="35"/>
        <v>-0.29900835802250997</v>
      </c>
      <c r="AI48" s="27">
        <f t="shared" si="36"/>
        <v>36.956935477852006</v>
      </c>
      <c r="AJ48" s="28">
        <f t="shared" si="36"/>
        <v>37.402239689733264</v>
      </c>
      <c r="AK48" s="402">
        <f t="shared" si="36"/>
        <v>37.310765256353505</v>
      </c>
      <c r="AL48" s="28">
        <f t="shared" si="36"/>
        <v>29.579088166657176</v>
      </c>
      <c r="AM48" s="28">
        <f t="shared" si="36"/>
        <v>27.721097748478272</v>
      </c>
      <c r="AN48" s="402">
        <f t="shared" si="36"/>
        <v>28.124724366609925</v>
      </c>
      <c r="AO48" s="384">
        <f t="shared" si="37"/>
        <v>-0.1996336334655322</v>
      </c>
      <c r="AP48" s="385">
        <f t="shared" si="37"/>
        <v>-0.25883856211724188</v>
      </c>
      <c r="AQ48" s="386">
        <f t="shared" si="37"/>
        <v>-0.24620349721128609</v>
      </c>
    </row>
    <row r="49" spans="1:43" ht="19.5" customHeight="1">
      <c r="A49" s="8" t="s">
        <v>205</v>
      </c>
      <c r="B49" s="19">
        <v>0.17508800000000002</v>
      </c>
      <c r="C49" s="371">
        <v>0.24840399999999999</v>
      </c>
      <c r="D49" s="375">
        <v>0.42349199999999998</v>
      </c>
      <c r="E49" s="19">
        <v>9.8981E-2</v>
      </c>
      <c r="F49" s="369">
        <v>0.30665000000000003</v>
      </c>
      <c r="G49" s="377">
        <v>0.40563100000000002</v>
      </c>
      <c r="H49" s="345">
        <f t="shared" si="38"/>
        <v>1.8351945256095313E-2</v>
      </c>
      <c r="I49" s="323">
        <f t="shared" si="39"/>
        <v>2.2404637288382635E-2</v>
      </c>
      <c r="J49" s="399">
        <f t="shared" si="40"/>
        <v>2.0530220036729184E-2</v>
      </c>
      <c r="K49" s="323">
        <f t="shared" si="41"/>
        <v>1.143296530214407E-2</v>
      </c>
      <c r="L49" s="323">
        <f t="shared" si="42"/>
        <v>2.9807807925153966E-2</v>
      </c>
      <c r="M49" s="399">
        <f t="shared" si="43"/>
        <v>2.1410886477028716E-2</v>
      </c>
      <c r="N49" s="394">
        <f t="shared" si="34"/>
        <v>-0.43467856163757662</v>
      </c>
      <c r="O49" s="395">
        <f t="shared" si="34"/>
        <v>0.23448092623307212</v>
      </c>
      <c r="P49" s="386">
        <f t="shared" si="34"/>
        <v>-4.2175531060799167E-2</v>
      </c>
      <c r="R49" s="401">
        <v>0.48793599999999998</v>
      </c>
      <c r="S49" s="369">
        <v>0.806751</v>
      </c>
      <c r="T49" s="374">
        <v>1.2946869999999999</v>
      </c>
      <c r="U49" s="19">
        <v>0.37194600000000005</v>
      </c>
      <c r="V49" s="119">
        <v>0.98520400000000019</v>
      </c>
      <c r="W49" s="375">
        <v>1.3571500000000003</v>
      </c>
      <c r="X49" s="345" t="e">
        <f t="shared" si="44"/>
        <v>#DIV/0!</v>
      </c>
      <c r="Y49" s="323" t="e">
        <f t="shared" si="45"/>
        <v>#DIV/0!</v>
      </c>
      <c r="Z49" s="399" t="e">
        <f t="shared" si="46"/>
        <v>#DIV/0!</v>
      </c>
      <c r="AA49" s="323" t="e">
        <f t="shared" si="47"/>
        <v>#DIV/0!</v>
      </c>
      <c r="AB49" s="323" t="e">
        <f t="shared" si="48"/>
        <v>#DIV/0!</v>
      </c>
      <c r="AC49" s="399" t="e">
        <f t="shared" si="49"/>
        <v>#DIV/0!</v>
      </c>
      <c r="AE49" s="394">
        <f t="shared" si="35"/>
        <v>-0.23771560204616984</v>
      </c>
      <c r="AF49" s="395">
        <f t="shared" si="35"/>
        <v>0.22119960185980581</v>
      </c>
      <c r="AG49" s="386">
        <f t="shared" si="35"/>
        <v>4.8245637748738024E-2</v>
      </c>
      <c r="AI49" s="27">
        <f t="shared" si="36"/>
        <v>27.868043498126653</v>
      </c>
      <c r="AJ49" s="28">
        <f t="shared" si="36"/>
        <v>32.477375565610856</v>
      </c>
      <c r="AK49" s="402">
        <f t="shared" si="36"/>
        <v>30.571699111199266</v>
      </c>
      <c r="AL49" s="28">
        <f t="shared" si="36"/>
        <v>37.577514876592481</v>
      </c>
      <c r="AM49" s="28">
        <f t="shared" si="36"/>
        <v>32.127963476275887</v>
      </c>
      <c r="AN49" s="402">
        <f t="shared" si="36"/>
        <v>33.457748544859747</v>
      </c>
      <c r="AO49" s="384">
        <f t="shared" si="37"/>
        <v>0.34840879228276356</v>
      </c>
      <c r="AP49" s="385">
        <f t="shared" si="37"/>
        <v>-1.0758630685200712E-2</v>
      </c>
      <c r="AQ49" s="386">
        <f t="shared" si="37"/>
        <v>9.440265073795788E-2</v>
      </c>
    </row>
    <row r="50" spans="1:43" ht="19.5" customHeight="1">
      <c r="A50" s="8" t="s">
        <v>196</v>
      </c>
      <c r="B50" s="19">
        <v>0.12095599999999999</v>
      </c>
      <c r="C50" s="371">
        <v>0.25683900000000004</v>
      </c>
      <c r="D50" s="375">
        <v>0.37779500000000005</v>
      </c>
      <c r="E50" s="19">
        <v>8.7459999999999996E-2</v>
      </c>
      <c r="F50" s="369">
        <v>0.174347</v>
      </c>
      <c r="G50" s="377">
        <v>0.26180700000000001</v>
      </c>
      <c r="H50" s="345">
        <f t="shared" si="38"/>
        <v>1.2678069830006992E-2</v>
      </c>
      <c r="I50" s="323">
        <f t="shared" si="39"/>
        <v>2.3165426629647302E-2</v>
      </c>
      <c r="J50" s="399">
        <f t="shared" si="40"/>
        <v>1.8314902002342672E-2</v>
      </c>
      <c r="K50" s="323">
        <f t="shared" si="41"/>
        <v>1.0102213003763554E-2</v>
      </c>
      <c r="L50" s="323">
        <f t="shared" si="42"/>
        <v>1.6947340252166373E-2</v>
      </c>
      <c r="M50" s="399">
        <f t="shared" si="43"/>
        <v>1.3819259267391932E-2</v>
      </c>
      <c r="N50" s="394">
        <f t="shared" si="34"/>
        <v>-0.27692714706174143</v>
      </c>
      <c r="O50" s="395">
        <f t="shared" si="34"/>
        <v>-0.32118175199249344</v>
      </c>
      <c r="P50" s="386">
        <f t="shared" si="34"/>
        <v>-0.3070130626397915</v>
      </c>
      <c r="R50" s="401">
        <v>0.29585400000000001</v>
      </c>
      <c r="S50" s="369">
        <v>0.76793999999999996</v>
      </c>
      <c r="T50" s="374">
        <v>1.0637939999999999</v>
      </c>
      <c r="U50" s="19">
        <v>0.36456</v>
      </c>
      <c r="V50" s="119">
        <v>0.42592999999999998</v>
      </c>
      <c r="W50" s="375">
        <v>0.79048999999999991</v>
      </c>
      <c r="X50" s="345" t="e">
        <f t="shared" si="44"/>
        <v>#DIV/0!</v>
      </c>
      <c r="Y50" s="323" t="e">
        <f t="shared" si="45"/>
        <v>#DIV/0!</v>
      </c>
      <c r="Z50" s="399" t="e">
        <f t="shared" si="46"/>
        <v>#DIV/0!</v>
      </c>
      <c r="AA50" s="323" t="e">
        <f t="shared" si="47"/>
        <v>#DIV/0!</v>
      </c>
      <c r="AB50" s="323" t="e">
        <f t="shared" si="48"/>
        <v>#DIV/0!</v>
      </c>
      <c r="AC50" s="399" t="e">
        <f t="shared" si="49"/>
        <v>#DIV/0!</v>
      </c>
      <c r="AE50" s="394">
        <f t="shared" si="35"/>
        <v>0.23222941045245285</v>
      </c>
      <c r="AF50" s="395">
        <f t="shared" si="35"/>
        <v>-0.44536031460791209</v>
      </c>
      <c r="AG50" s="386">
        <f t="shared" si="35"/>
        <v>-0.25691440260050352</v>
      </c>
      <c r="AI50" s="27">
        <f t="shared" si="36"/>
        <v>24.459638215549457</v>
      </c>
      <c r="AJ50" s="28">
        <f t="shared" si="36"/>
        <v>29.899664770537179</v>
      </c>
      <c r="AK50" s="402">
        <f t="shared" si="36"/>
        <v>28.157969269048024</v>
      </c>
      <c r="AL50" s="28">
        <f t="shared" si="36"/>
        <v>41.683055110907844</v>
      </c>
      <c r="AM50" s="28">
        <f t="shared" si="36"/>
        <v>24.430016002569587</v>
      </c>
      <c r="AN50" s="402">
        <f t="shared" si="36"/>
        <v>30.193615907901616</v>
      </c>
      <c r="AO50" s="384">
        <f t="shared" si="37"/>
        <v>0.70415664956193558</v>
      </c>
      <c r="AP50" s="385">
        <f t="shared" si="37"/>
        <v>-0.18293344791468455</v>
      </c>
      <c r="AQ50" s="386">
        <f t="shared" si="37"/>
        <v>7.2293801424495055E-2</v>
      </c>
    </row>
    <row r="51" spans="1:43" ht="19.5" customHeight="1">
      <c r="A51" s="8" t="s">
        <v>208</v>
      </c>
      <c r="B51" s="19">
        <v>0.24800099999999997</v>
      </c>
      <c r="C51" s="371">
        <v>0.20070500000000002</v>
      </c>
      <c r="D51" s="375">
        <v>0.44870599999999999</v>
      </c>
      <c r="E51" s="19">
        <v>0.27818100000000001</v>
      </c>
      <c r="F51" s="369">
        <v>6.7281999999999995E-2</v>
      </c>
      <c r="G51" s="377">
        <v>0.34546300000000002</v>
      </c>
      <c r="H51" s="345">
        <f t="shared" si="38"/>
        <v>2.5994361552230262E-2</v>
      </c>
      <c r="I51" s="323">
        <f t="shared" si="39"/>
        <v>1.8102456993304605E-2</v>
      </c>
      <c r="J51" s="399">
        <f t="shared" si="40"/>
        <v>2.175255473964232E-2</v>
      </c>
      <c r="K51" s="323">
        <f t="shared" si="41"/>
        <v>3.2131759839926249E-2</v>
      </c>
      <c r="L51" s="323">
        <f t="shared" si="42"/>
        <v>6.5401237007018066E-3</v>
      </c>
      <c r="M51" s="399">
        <f t="shared" si="43"/>
        <v>1.823496989878429E-2</v>
      </c>
      <c r="N51" s="394">
        <f t="shared" si="34"/>
        <v>0.12169305768928369</v>
      </c>
      <c r="O51" s="395">
        <f t="shared" si="34"/>
        <v>-0.66477167982860419</v>
      </c>
      <c r="P51" s="386">
        <f t="shared" si="34"/>
        <v>-0.23009052698203272</v>
      </c>
      <c r="R51" s="401">
        <v>0.56971099999999997</v>
      </c>
      <c r="S51" s="369">
        <v>0.50909099999999996</v>
      </c>
      <c r="T51" s="374">
        <v>1.078802</v>
      </c>
      <c r="U51" s="19">
        <v>0.62021900000000008</v>
      </c>
      <c r="V51" s="119">
        <v>0.157498</v>
      </c>
      <c r="W51" s="375">
        <v>0.7777170000000001</v>
      </c>
      <c r="X51" s="345" t="e">
        <f t="shared" si="44"/>
        <v>#DIV/0!</v>
      </c>
      <c r="Y51" s="323" t="e">
        <f t="shared" si="45"/>
        <v>#DIV/0!</v>
      </c>
      <c r="Z51" s="399" t="e">
        <f t="shared" si="46"/>
        <v>#DIV/0!</v>
      </c>
      <c r="AA51" s="323" t="e">
        <f t="shared" si="47"/>
        <v>#DIV/0!</v>
      </c>
      <c r="AB51" s="323" t="e">
        <f t="shared" si="48"/>
        <v>#DIV/0!</v>
      </c>
      <c r="AC51" s="399" t="e">
        <f t="shared" si="49"/>
        <v>#DIV/0!</v>
      </c>
      <c r="AE51" s="394">
        <f t="shared" si="35"/>
        <v>8.8655476197581073E-2</v>
      </c>
      <c r="AF51" s="395">
        <f t="shared" si="35"/>
        <v>-0.69062898381625282</v>
      </c>
      <c r="AG51" s="386">
        <f t="shared" si="35"/>
        <v>-0.27909199278458874</v>
      </c>
      <c r="AI51" s="27">
        <f t="shared" si="36"/>
        <v>22.972125112398739</v>
      </c>
      <c r="AJ51" s="28">
        <f t="shared" si="36"/>
        <v>25.365137888941476</v>
      </c>
      <c r="AK51" s="402">
        <f t="shared" si="36"/>
        <v>24.04251336064149</v>
      </c>
      <c r="AL51" s="28">
        <f t="shared" si="36"/>
        <v>22.295519823424321</v>
      </c>
      <c r="AM51" s="28">
        <f t="shared" si="36"/>
        <v>23.408638268779171</v>
      </c>
      <c r="AN51" s="402">
        <f t="shared" si="36"/>
        <v>22.512309567160592</v>
      </c>
      <c r="AO51" s="384">
        <f t="shared" si="37"/>
        <v>-2.9453317255756808E-2</v>
      </c>
      <c r="AP51" s="385">
        <f t="shared" si="37"/>
        <v>-7.7133411563880608E-2</v>
      </c>
      <c r="AQ51" s="386">
        <f t="shared" si="37"/>
        <v>-6.3645749948335231E-2</v>
      </c>
    </row>
    <row r="52" spans="1:43" ht="19.5" customHeight="1">
      <c r="A52" s="8" t="s">
        <v>212</v>
      </c>
      <c r="B52" s="19">
        <v>7.5942999999999997E-2</v>
      </c>
      <c r="C52" s="371">
        <v>6.4722999999999989E-2</v>
      </c>
      <c r="D52" s="375">
        <v>0.14066599999999999</v>
      </c>
      <c r="E52" s="19">
        <v>6.9946999999999995E-2</v>
      </c>
      <c r="F52" s="369">
        <v>3.5417999999999998E-2</v>
      </c>
      <c r="G52" s="377">
        <v>0.10536499999999999</v>
      </c>
      <c r="H52" s="345">
        <f t="shared" si="38"/>
        <v>7.9600074167484117E-3</v>
      </c>
      <c r="I52" s="323">
        <f t="shared" si="39"/>
        <v>5.8376489074893683E-3</v>
      </c>
      <c r="J52" s="399">
        <f t="shared" si="40"/>
        <v>6.8192644292844893E-3</v>
      </c>
      <c r="K52" s="323">
        <f t="shared" si="41"/>
        <v>8.0793447630259467E-3</v>
      </c>
      <c r="L52" s="323">
        <f t="shared" si="42"/>
        <v>3.4427945250060429E-3</v>
      </c>
      <c r="M52" s="399">
        <f t="shared" si="43"/>
        <v>5.561601686390168E-3</v>
      </c>
      <c r="N52" s="394">
        <f t="shared" si="34"/>
        <v>-7.8953952306335035E-2</v>
      </c>
      <c r="O52" s="395">
        <f t="shared" si="34"/>
        <v>-0.45277567479875774</v>
      </c>
      <c r="P52" s="386">
        <f t="shared" si="34"/>
        <v>-0.25095616566903162</v>
      </c>
      <c r="R52" s="401">
        <v>0.19577800000000001</v>
      </c>
      <c r="S52" s="369">
        <v>0.146532</v>
      </c>
      <c r="T52" s="374">
        <v>0.34231</v>
      </c>
      <c r="U52" s="19">
        <v>0.181062</v>
      </c>
      <c r="V52" s="119">
        <v>8.6768999999999985E-2</v>
      </c>
      <c r="W52" s="375">
        <v>0.26783099999999999</v>
      </c>
      <c r="X52" s="345" t="e">
        <f t="shared" si="44"/>
        <v>#DIV/0!</v>
      </c>
      <c r="Y52" s="323" t="e">
        <f t="shared" si="45"/>
        <v>#DIV/0!</v>
      </c>
      <c r="Z52" s="399" t="e">
        <f t="shared" si="46"/>
        <v>#DIV/0!</v>
      </c>
      <c r="AA52" s="323" t="e">
        <f t="shared" si="47"/>
        <v>#DIV/0!</v>
      </c>
      <c r="AB52" s="323" t="e">
        <f t="shared" si="48"/>
        <v>#DIV/0!</v>
      </c>
      <c r="AC52" s="399" t="e">
        <f t="shared" si="49"/>
        <v>#DIV/0!</v>
      </c>
      <c r="AE52" s="394">
        <f t="shared" si="35"/>
        <v>-7.5166770525799662E-2</v>
      </c>
      <c r="AF52" s="395">
        <f t="shared" si="35"/>
        <v>-0.40784947997706994</v>
      </c>
      <c r="AG52" s="386">
        <f t="shared" si="35"/>
        <v>-0.21757763430808336</v>
      </c>
      <c r="AI52" s="27">
        <f t="shared" si="36"/>
        <v>25.779597856286955</v>
      </c>
      <c r="AJ52" s="28">
        <f t="shared" si="36"/>
        <v>22.639865272005316</v>
      </c>
      <c r="AK52" s="402">
        <f t="shared" si="36"/>
        <v>24.334949454736755</v>
      </c>
      <c r="AL52" s="28">
        <f t="shared" si="36"/>
        <v>25.885599096458751</v>
      </c>
      <c r="AM52" s="28">
        <f t="shared" si="36"/>
        <v>24.498560054209722</v>
      </c>
      <c r="AN52" s="402">
        <f t="shared" si="36"/>
        <v>25.419351777155605</v>
      </c>
      <c r="AO52" s="384">
        <f>(AL52-AI52)/AI52</f>
        <v>4.1118267539594442E-3</v>
      </c>
      <c r="AP52" s="385">
        <f>(AM52-AJ52)/AJ52</f>
        <v>8.2098314626576963E-2</v>
      </c>
      <c r="AQ52" s="386">
        <f>(AN52-AK52)/AK52</f>
        <v>4.4561519407954747E-2</v>
      </c>
    </row>
    <row r="53" spans="1:43" ht="19.5" customHeight="1">
      <c r="A53" s="8" t="s">
        <v>211</v>
      </c>
      <c r="B53" s="19">
        <v>5.9938999999999999E-2</v>
      </c>
      <c r="C53" s="371">
        <v>3.0631000000000002E-2</v>
      </c>
      <c r="D53" s="375">
        <v>9.0569999999999998E-2</v>
      </c>
      <c r="E53" s="19">
        <v>6.9894000000000012E-2</v>
      </c>
      <c r="F53" s="369">
        <v>2.6176000000000005E-2</v>
      </c>
      <c r="G53" s="377">
        <v>9.6070000000000016E-2</v>
      </c>
      <c r="H53" s="345">
        <f t="shared" si="38"/>
        <v>6.2825393328217625E-3</v>
      </c>
      <c r="I53" s="323">
        <f t="shared" si="39"/>
        <v>2.7627431312718335E-3</v>
      </c>
      <c r="J53" s="399">
        <f t="shared" si="40"/>
        <v>4.3906898565417105E-3</v>
      </c>
      <c r="K53" s="323">
        <f t="shared" si="41"/>
        <v>8.0732229097307349E-3</v>
      </c>
      <c r="L53" s="323">
        <f t="shared" si="42"/>
        <v>2.5444290893488677E-3</v>
      </c>
      <c r="M53" s="399">
        <f t="shared" si="43"/>
        <v>5.07097303669628E-3</v>
      </c>
      <c r="N53" s="394">
        <f t="shared" si="34"/>
        <v>0.16608552027895049</v>
      </c>
      <c r="O53" s="395">
        <f t="shared" si="34"/>
        <v>-0.14544089321275822</v>
      </c>
      <c r="P53" s="386">
        <f t="shared" si="34"/>
        <v>6.0726509881859542E-2</v>
      </c>
      <c r="R53" s="401">
        <v>0.14645900000000003</v>
      </c>
      <c r="S53" s="369">
        <v>9.955799999999998E-2</v>
      </c>
      <c r="T53" s="374">
        <v>0.24601700000000001</v>
      </c>
      <c r="U53" s="19">
        <v>0.16853799999999999</v>
      </c>
      <c r="V53" s="119">
        <v>8.1765000000000004E-2</v>
      </c>
      <c r="W53" s="375">
        <v>0.250303</v>
      </c>
      <c r="X53" s="345" t="e">
        <f t="shared" si="44"/>
        <v>#DIV/0!</v>
      </c>
      <c r="Y53" s="323" t="e">
        <f t="shared" si="45"/>
        <v>#DIV/0!</v>
      </c>
      <c r="Z53" s="399" t="e">
        <f t="shared" si="46"/>
        <v>#DIV/0!</v>
      </c>
      <c r="AA53" s="323" t="e">
        <f t="shared" si="47"/>
        <v>#DIV/0!</v>
      </c>
      <c r="AB53" s="323" t="e">
        <f t="shared" si="48"/>
        <v>#DIV/0!</v>
      </c>
      <c r="AC53" s="399" t="e">
        <f t="shared" si="49"/>
        <v>#DIV/0!</v>
      </c>
      <c r="AE53" s="394">
        <f t="shared" si="35"/>
        <v>0.15075208761496361</v>
      </c>
      <c r="AF53" s="395">
        <f t="shared" si="35"/>
        <v>-0.1787199421442775</v>
      </c>
      <c r="AG53" s="386">
        <f t="shared" si="35"/>
        <v>1.742156029867848E-2</v>
      </c>
      <c r="AI53" s="27">
        <f t="shared" si="36"/>
        <v>24.434675253174063</v>
      </c>
      <c r="AJ53" s="28">
        <f t="shared" si="36"/>
        <v>32.502366883222869</v>
      </c>
      <c r="AK53" s="402">
        <f t="shared" si="36"/>
        <v>27.16318869382798</v>
      </c>
      <c r="AL53" s="28">
        <f t="shared" si="36"/>
        <v>24.113371677111051</v>
      </c>
      <c r="AM53" s="28">
        <f t="shared" si="36"/>
        <v>31.23662897310513</v>
      </c>
      <c r="AN53" s="402">
        <f t="shared" si="36"/>
        <v>26.054231289684601</v>
      </c>
      <c r="AO53" s="384">
        <f t="shared" ref="AO53:AQ63" si="50">(AL53-AI53)/AI53</f>
        <v>-1.3149492380557643E-2</v>
      </c>
      <c r="AP53" s="385">
        <f t="shared" si="50"/>
        <v>-3.8942945745009415E-2</v>
      </c>
      <c r="AQ53" s="386">
        <f t="shared" si="50"/>
        <v>-4.0825744600277943E-2</v>
      </c>
    </row>
    <row r="54" spans="1:43" ht="19.5" customHeight="1">
      <c r="A54" s="8" t="s">
        <v>207</v>
      </c>
      <c r="B54" s="19">
        <v>1.6782000000000002E-2</v>
      </c>
      <c r="C54" s="371">
        <v>2.6755999999999995E-2</v>
      </c>
      <c r="D54" s="375">
        <v>4.3537999999999993E-2</v>
      </c>
      <c r="E54" s="19">
        <v>2.4496E-2</v>
      </c>
      <c r="F54" s="369">
        <v>4.2210000000000011E-2</v>
      </c>
      <c r="G54" s="377">
        <v>6.6706000000000015E-2</v>
      </c>
      <c r="H54" s="345">
        <f t="shared" si="38"/>
        <v>1.7590145828828448E-3</v>
      </c>
      <c r="I54" s="323">
        <f t="shared" si="39"/>
        <v>2.413240025474492E-3</v>
      </c>
      <c r="J54" s="399">
        <f t="shared" si="40"/>
        <v>2.110653140930915E-3</v>
      </c>
      <c r="K54" s="323">
        <f t="shared" si="41"/>
        <v>2.8294512890486168E-3</v>
      </c>
      <c r="L54" s="323">
        <f t="shared" si="42"/>
        <v>4.1030085521628866E-3</v>
      </c>
      <c r="M54" s="399">
        <f t="shared" si="43"/>
        <v>3.5210193336719276E-3</v>
      </c>
      <c r="N54" s="394">
        <f t="shared" si="34"/>
        <v>0.45965915862233331</v>
      </c>
      <c r="O54" s="395">
        <f t="shared" si="34"/>
        <v>0.57759007325459777</v>
      </c>
      <c r="P54" s="386">
        <f t="shared" si="34"/>
        <v>0.53213284946483586</v>
      </c>
      <c r="R54" s="401">
        <v>5.2335999999999994E-2</v>
      </c>
      <c r="S54" s="369">
        <v>0.115929</v>
      </c>
      <c r="T54" s="374">
        <v>0.168265</v>
      </c>
      <c r="U54" s="19">
        <v>7.0858000000000004E-2</v>
      </c>
      <c r="V54" s="119">
        <v>0.16505799999999998</v>
      </c>
      <c r="W54" s="375">
        <v>0.23591599999999999</v>
      </c>
      <c r="X54" s="345" t="e">
        <f t="shared" si="44"/>
        <v>#DIV/0!</v>
      </c>
      <c r="Y54" s="323" t="e">
        <f t="shared" si="45"/>
        <v>#DIV/0!</v>
      </c>
      <c r="Z54" s="399" t="e">
        <f t="shared" si="46"/>
        <v>#DIV/0!</v>
      </c>
      <c r="AA54" s="323" t="e">
        <f t="shared" si="47"/>
        <v>#DIV/0!</v>
      </c>
      <c r="AB54" s="323" t="e">
        <f t="shared" si="48"/>
        <v>#DIV/0!</v>
      </c>
      <c r="AC54" s="399" t="e">
        <f t="shared" si="49"/>
        <v>#DIV/0!</v>
      </c>
      <c r="AE54" s="394">
        <f t="shared" si="35"/>
        <v>0.35390553347600145</v>
      </c>
      <c r="AF54" s="395">
        <f t="shared" si="35"/>
        <v>0.42378524786722888</v>
      </c>
      <c r="AG54" s="386">
        <f t="shared" si="35"/>
        <v>0.40205033726562261</v>
      </c>
      <c r="AI54" s="27">
        <f t="shared" si="36"/>
        <v>31.185794303420323</v>
      </c>
      <c r="AJ54" s="28">
        <f t="shared" si="36"/>
        <v>43.328225444760065</v>
      </c>
      <c r="AK54" s="402">
        <f t="shared" si="36"/>
        <v>38.647847857044425</v>
      </c>
      <c r="AL54" s="28">
        <f t="shared" si="36"/>
        <v>28.926355323318095</v>
      </c>
      <c r="AM54" s="28">
        <f t="shared" si="36"/>
        <v>39.104003790570935</v>
      </c>
      <c r="AN54" s="402">
        <f t="shared" si="36"/>
        <v>35.366533745090386</v>
      </c>
      <c r="AO54" s="384">
        <f t="shared" si="50"/>
        <v>-7.2450903706961944E-2</v>
      </c>
      <c r="AP54" s="385">
        <f t="shared" si="50"/>
        <v>-9.7493530160256983E-2</v>
      </c>
      <c r="AQ54" s="386">
        <f t="shared" si="50"/>
        <v>-8.4902893534754664E-2</v>
      </c>
    </row>
    <row r="55" spans="1:43" ht="19.5" customHeight="1">
      <c r="A55" s="8" t="s">
        <v>210</v>
      </c>
      <c r="B55" s="19">
        <v>1.5798E-2</v>
      </c>
      <c r="C55" s="371">
        <v>3.1170999999999997E-2</v>
      </c>
      <c r="D55" s="375">
        <v>4.6968999999999997E-2</v>
      </c>
      <c r="E55" s="19">
        <v>5.1283999999999996E-2</v>
      </c>
      <c r="F55" s="369">
        <v>1.9112000000000001E-2</v>
      </c>
      <c r="G55" s="377">
        <v>7.0396E-2</v>
      </c>
      <c r="H55" s="345">
        <f t="shared" si="38"/>
        <v>1.6558760803469894E-3</v>
      </c>
      <c r="I55" s="323">
        <f t="shared" si="39"/>
        <v>2.8114480802087531E-3</v>
      </c>
      <c r="J55" s="399">
        <f t="shared" si="40"/>
        <v>2.2769825755979641E-3</v>
      </c>
      <c r="K55" s="323">
        <f t="shared" si="41"/>
        <v>5.9236438564487775E-3</v>
      </c>
      <c r="L55" s="323">
        <f t="shared" si="42"/>
        <v>1.8577753956156614E-3</v>
      </c>
      <c r="M55" s="399">
        <f t="shared" si="43"/>
        <v>3.7157928374234547E-3</v>
      </c>
      <c r="N55" s="394">
        <f t="shared" si="34"/>
        <v>2.2462337004684136</v>
      </c>
      <c r="O55" s="395">
        <f t="shared" si="34"/>
        <v>-0.38686599724102522</v>
      </c>
      <c r="P55" s="386">
        <f t="shared" si="34"/>
        <v>0.49877578828589081</v>
      </c>
      <c r="R55" s="401">
        <v>4.8770999999999995E-2</v>
      </c>
      <c r="S55" s="369">
        <v>9.7986999999999991E-2</v>
      </c>
      <c r="T55" s="374">
        <v>0.146758</v>
      </c>
      <c r="U55" s="19">
        <v>0.125058</v>
      </c>
      <c r="V55" s="119">
        <v>6.3967999999999997E-2</v>
      </c>
      <c r="W55" s="375">
        <v>0.189026</v>
      </c>
      <c r="X55" s="345" t="e">
        <f t="shared" si="44"/>
        <v>#DIV/0!</v>
      </c>
      <c r="Y55" s="323" t="e">
        <f t="shared" si="45"/>
        <v>#DIV/0!</v>
      </c>
      <c r="Z55" s="399" t="e">
        <f t="shared" si="46"/>
        <v>#DIV/0!</v>
      </c>
      <c r="AA55" s="323" t="e">
        <f t="shared" si="47"/>
        <v>#DIV/0!</v>
      </c>
      <c r="AB55" s="323" t="e">
        <f t="shared" si="48"/>
        <v>#DIV/0!</v>
      </c>
      <c r="AC55" s="399" t="e">
        <f t="shared" si="49"/>
        <v>#DIV/0!</v>
      </c>
      <c r="AE55" s="394">
        <f t="shared" si="35"/>
        <v>1.5641877345143633</v>
      </c>
      <c r="AF55" s="395">
        <f t="shared" si="35"/>
        <v>-0.34717870737955031</v>
      </c>
      <c r="AG55" s="386">
        <f t="shared" si="35"/>
        <v>0.28801155643985338</v>
      </c>
      <c r="AI55" s="27">
        <f t="shared" si="36"/>
        <v>30.871629320167106</v>
      </c>
      <c r="AJ55" s="28">
        <f t="shared" si="36"/>
        <v>31.435308459786341</v>
      </c>
      <c r="AK55" s="402">
        <f t="shared" si="36"/>
        <v>31.245715259000622</v>
      </c>
      <c r="AL55" s="28">
        <f t="shared" si="36"/>
        <v>24.385383355432495</v>
      </c>
      <c r="AM55" s="28">
        <f t="shared" si="36"/>
        <v>33.470071159480952</v>
      </c>
      <c r="AN55" s="402">
        <f t="shared" si="36"/>
        <v>26.85180976191829</v>
      </c>
      <c r="AO55" s="384">
        <f t="shared" si="50"/>
        <v>-0.21010377837419245</v>
      </c>
      <c r="AP55" s="385">
        <f t="shared" si="50"/>
        <v>6.4728574313103471E-2</v>
      </c>
      <c r="AQ55" s="386">
        <f t="shared" si="50"/>
        <v>-0.14062425713927695</v>
      </c>
    </row>
    <row r="56" spans="1:43" ht="19.5" customHeight="1">
      <c r="A56" s="8" t="s">
        <v>213</v>
      </c>
      <c r="B56" s="19">
        <v>0.13003400000000001</v>
      </c>
      <c r="C56" s="371">
        <v>5.1578000000000006E-2</v>
      </c>
      <c r="D56" s="375">
        <v>0.18161200000000002</v>
      </c>
      <c r="E56" s="19">
        <v>4.6821000000000002E-2</v>
      </c>
      <c r="F56" s="369">
        <v>9.9669999999999984E-3</v>
      </c>
      <c r="G56" s="377">
        <v>5.6787999999999998E-2</v>
      </c>
      <c r="H56" s="345">
        <f t="shared" si="38"/>
        <v>1.3629585405231071E-2</v>
      </c>
      <c r="I56" s="323">
        <f t="shared" si="39"/>
        <v>4.6520441782749054E-3</v>
      </c>
      <c r="J56" s="399">
        <f t="shared" si="40"/>
        <v>8.8042615239732058E-3</v>
      </c>
      <c r="K56" s="323">
        <f t="shared" si="41"/>
        <v>5.4081376063253306E-3</v>
      </c>
      <c r="L56" s="323">
        <f t="shared" si="42"/>
        <v>9.6883881164196812E-4</v>
      </c>
      <c r="M56" s="399">
        <f t="shared" si="43"/>
        <v>2.997506160173918E-3</v>
      </c>
      <c r="N56" s="394">
        <f t="shared" si="34"/>
        <v>-0.63993263300367598</v>
      </c>
      <c r="O56" s="395">
        <f t="shared" si="34"/>
        <v>-0.80675869556787783</v>
      </c>
      <c r="P56" s="386">
        <f t="shared" si="34"/>
        <v>-0.68731141114023309</v>
      </c>
      <c r="R56" s="401">
        <v>0.23716199999999998</v>
      </c>
      <c r="S56" s="369">
        <v>6.3386999999999999E-2</v>
      </c>
      <c r="T56" s="374">
        <v>0.30054899999999996</v>
      </c>
      <c r="U56" s="19">
        <v>0.11101699999999999</v>
      </c>
      <c r="V56" s="119">
        <v>3.6335999999999993E-2</v>
      </c>
      <c r="W56" s="375">
        <v>0.14735299999999998</v>
      </c>
      <c r="X56" s="345" t="e">
        <f t="shared" si="44"/>
        <v>#DIV/0!</v>
      </c>
      <c r="Y56" s="323" t="e">
        <f t="shared" si="45"/>
        <v>#DIV/0!</v>
      </c>
      <c r="Z56" s="399" t="e">
        <f t="shared" si="46"/>
        <v>#DIV/0!</v>
      </c>
      <c r="AA56" s="323" t="e">
        <f t="shared" si="47"/>
        <v>#DIV/0!</v>
      </c>
      <c r="AB56" s="323" t="e">
        <f t="shared" si="48"/>
        <v>#DIV/0!</v>
      </c>
      <c r="AC56" s="399" t="e">
        <f t="shared" si="49"/>
        <v>#DIV/0!</v>
      </c>
      <c r="AE56" s="394">
        <f t="shared" si="35"/>
        <v>-0.53189381098152322</v>
      </c>
      <c r="AF56" s="395">
        <f t="shared" si="35"/>
        <v>-0.42675943016706908</v>
      </c>
      <c r="AG56" s="386">
        <f t="shared" si="35"/>
        <v>-0.50972054473646555</v>
      </c>
      <c r="AI56" s="27">
        <f t="shared" si="36"/>
        <v>18.238460710275774</v>
      </c>
      <c r="AJ56" s="28">
        <f t="shared" si="36"/>
        <v>12.289542052813214</v>
      </c>
      <c r="AK56" s="402">
        <f t="shared" si="36"/>
        <v>16.548961522366358</v>
      </c>
      <c r="AL56" s="28">
        <f t="shared" si="36"/>
        <v>23.710941671472199</v>
      </c>
      <c r="AM56" s="28">
        <f t="shared" si="36"/>
        <v>36.45630580917026</v>
      </c>
      <c r="AN56" s="402">
        <f t="shared" si="36"/>
        <v>25.947911530605055</v>
      </c>
      <c r="AO56" s="384">
        <f t="shared" si="50"/>
        <v>0.30005169011402161</v>
      </c>
      <c r="AP56" s="385">
        <f t="shared" si="50"/>
        <v>1.9664494944158641</v>
      </c>
      <c r="AQ56" s="386">
        <f t="shared" si="50"/>
        <v>0.56794802474679551</v>
      </c>
    </row>
    <row r="57" spans="1:43" ht="19.5" customHeight="1">
      <c r="A57" s="8" t="s">
        <v>216</v>
      </c>
      <c r="B57" s="19">
        <v>1.8897000000000001E-2</v>
      </c>
      <c r="C57" s="371">
        <v>2.3898999999999997E-2</v>
      </c>
      <c r="D57" s="375">
        <v>4.2796000000000001E-2</v>
      </c>
      <c r="E57" s="19">
        <v>1.6233999999999998E-2</v>
      </c>
      <c r="F57" s="369">
        <v>1.7915E-2</v>
      </c>
      <c r="G57" s="377">
        <v>3.4148999999999999E-2</v>
      </c>
      <c r="H57" s="345">
        <f t="shared" si="38"/>
        <v>1.9806994740041183E-3</v>
      </c>
      <c r="I57" s="323">
        <f t="shared" si="39"/>
        <v>2.1555547678582332E-3</v>
      </c>
      <c r="J57" s="399">
        <f t="shared" si="40"/>
        <v>2.0746821585575694E-3</v>
      </c>
      <c r="K57" s="323">
        <f t="shared" si="41"/>
        <v>1.8751352149908246E-3</v>
      </c>
      <c r="L57" s="323">
        <f t="shared" si="42"/>
        <v>1.7414214217483558E-3</v>
      </c>
      <c r="M57" s="399">
        <f t="shared" si="43"/>
        <v>1.8025258481330409E-3</v>
      </c>
      <c r="N57" s="394">
        <f t="shared" si="34"/>
        <v>-0.14092183944541473</v>
      </c>
      <c r="O57" s="395">
        <f t="shared" si="34"/>
        <v>-0.2503870454830745</v>
      </c>
      <c r="P57" s="386">
        <f t="shared" si="34"/>
        <v>-0.20205159360687919</v>
      </c>
      <c r="R57" s="401">
        <v>4.3026000000000002E-2</v>
      </c>
      <c r="S57" s="369">
        <v>6.8643999999999997E-2</v>
      </c>
      <c r="T57" s="374">
        <v>0.11166999999999999</v>
      </c>
      <c r="U57" s="19">
        <v>3.3829999999999999E-2</v>
      </c>
      <c r="V57" s="119">
        <v>4.7201E-2</v>
      </c>
      <c r="W57" s="375">
        <v>8.1030999999999992E-2</v>
      </c>
      <c r="X57" s="345" t="e">
        <f t="shared" si="44"/>
        <v>#DIV/0!</v>
      </c>
      <c r="Y57" s="323" t="e">
        <f t="shared" si="45"/>
        <v>#DIV/0!</v>
      </c>
      <c r="Z57" s="399" t="e">
        <f t="shared" si="46"/>
        <v>#DIV/0!</v>
      </c>
      <c r="AA57" s="323" t="e">
        <f t="shared" si="47"/>
        <v>#DIV/0!</v>
      </c>
      <c r="AB57" s="323" t="e">
        <f t="shared" si="48"/>
        <v>#DIV/0!</v>
      </c>
      <c r="AC57" s="399" t="e">
        <f t="shared" si="49"/>
        <v>#DIV/0!</v>
      </c>
      <c r="AE57" s="394">
        <f t="shared" si="35"/>
        <v>-0.21373123227815746</v>
      </c>
      <c r="AF57" s="395">
        <f t="shared" si="35"/>
        <v>-0.31237981469611326</v>
      </c>
      <c r="AG57" s="386">
        <f t="shared" si="35"/>
        <v>-0.27437091430106564</v>
      </c>
      <c r="AI57" s="27">
        <f t="shared" si="36"/>
        <v>22.768693443403713</v>
      </c>
      <c r="AJ57" s="28">
        <f t="shared" si="36"/>
        <v>28.722540692079171</v>
      </c>
      <c r="AK57" s="402">
        <f t="shared" si="36"/>
        <v>26.09356014580802</v>
      </c>
      <c r="AL57" s="28">
        <f t="shared" si="36"/>
        <v>20.838979918689169</v>
      </c>
      <c r="AM57" s="28">
        <f t="shared" si="36"/>
        <v>26.347195087915157</v>
      </c>
      <c r="AN57" s="402">
        <f t="shared" si="36"/>
        <v>23.728659697209288</v>
      </c>
      <c r="AO57" s="384">
        <f t="shared" si="50"/>
        <v>-8.4752931893577674E-2</v>
      </c>
      <c r="AP57" s="385">
        <f t="shared" si="50"/>
        <v>-8.2699703679732769E-2</v>
      </c>
      <c r="AQ57" s="386">
        <f t="shared" si="50"/>
        <v>-9.0631574817078286E-2</v>
      </c>
    </row>
    <row r="58" spans="1:43" ht="19.5" customHeight="1">
      <c r="A58" s="8" t="s">
        <v>209</v>
      </c>
      <c r="B58" s="19">
        <v>9.4050000000000002E-3</v>
      </c>
      <c r="C58" s="371">
        <v>1.7604000000000002E-2</v>
      </c>
      <c r="D58" s="375">
        <v>2.7009000000000002E-2</v>
      </c>
      <c r="E58" s="19">
        <v>1.3093999999999998E-2</v>
      </c>
      <c r="F58" s="369">
        <v>1.1297999999999999E-2</v>
      </c>
      <c r="G58" s="377">
        <v>2.4391999999999997E-2</v>
      </c>
      <c r="H58" s="345">
        <f t="shared" si="38"/>
        <v>9.8579026051800458E-4</v>
      </c>
      <c r="I58" s="323">
        <f t="shared" si="39"/>
        <v>1.5877813353435853E-3</v>
      </c>
      <c r="J58" s="399">
        <f t="shared" si="40"/>
        <v>1.3093534540723757E-3</v>
      </c>
      <c r="K58" s="323">
        <f t="shared" si="41"/>
        <v>1.5124442839158469E-3</v>
      </c>
      <c r="L58" s="323">
        <f t="shared" si="42"/>
        <v>1.0982182094843942E-3</v>
      </c>
      <c r="M58" s="399">
        <f t="shared" si="43"/>
        <v>1.2875109223596923E-3</v>
      </c>
      <c r="N58" s="394">
        <f t="shared" si="34"/>
        <v>0.39223817118553939</v>
      </c>
      <c r="O58" s="395">
        <f t="shared" si="34"/>
        <v>-0.35821404226312215</v>
      </c>
      <c r="P58" s="386">
        <f t="shared" si="34"/>
        <v>-9.6893628049909461E-2</v>
      </c>
      <c r="R58" s="401">
        <v>2.9699999999999997E-2</v>
      </c>
      <c r="S58" s="369">
        <v>7.4458999999999997E-2</v>
      </c>
      <c r="T58" s="374">
        <v>0.104159</v>
      </c>
      <c r="U58" s="19">
        <v>3.9866000000000006E-2</v>
      </c>
      <c r="V58" s="119">
        <v>2.3879000000000004E-2</v>
      </c>
      <c r="W58" s="375">
        <v>6.374500000000001E-2</v>
      </c>
      <c r="X58" s="345" t="e">
        <f t="shared" si="44"/>
        <v>#DIV/0!</v>
      </c>
      <c r="Y58" s="323" t="e">
        <f t="shared" si="45"/>
        <v>#DIV/0!</v>
      </c>
      <c r="Z58" s="399" t="e">
        <f t="shared" si="46"/>
        <v>#DIV/0!</v>
      </c>
      <c r="AA58" s="323" t="e">
        <f t="shared" si="47"/>
        <v>#DIV/0!</v>
      </c>
      <c r="AB58" s="323" t="e">
        <f t="shared" si="48"/>
        <v>#DIV/0!</v>
      </c>
      <c r="AC58" s="399" t="e">
        <f t="shared" si="49"/>
        <v>#DIV/0!</v>
      </c>
      <c r="AE58" s="394">
        <f t="shared" si="35"/>
        <v>0.34228956228956259</v>
      </c>
      <c r="AF58" s="395">
        <f t="shared" si="35"/>
        <v>-0.67930001745927282</v>
      </c>
      <c r="AG58" s="386">
        <f t="shared" si="35"/>
        <v>-0.38800295701763643</v>
      </c>
      <c r="AI58" s="27">
        <f t="shared" si="36"/>
        <v>31.578947368421048</v>
      </c>
      <c r="AJ58" s="28">
        <f t="shared" si="36"/>
        <v>42.296637127925464</v>
      </c>
      <c r="AK58" s="402">
        <f t="shared" si="36"/>
        <v>38.564552556555221</v>
      </c>
      <c r="AL58" s="28">
        <f t="shared" si="36"/>
        <v>30.446005804185134</v>
      </c>
      <c r="AM58" s="28">
        <f t="shared" si="36"/>
        <v>21.135599221101089</v>
      </c>
      <c r="AN58" s="402">
        <f t="shared" si="36"/>
        <v>26.133568383076422</v>
      </c>
      <c r="AO58" s="384">
        <f t="shared" si="50"/>
        <v>-3.587648286747061E-2</v>
      </c>
      <c r="AP58" s="385">
        <f t="shared" si="50"/>
        <v>-0.50030071759187789</v>
      </c>
      <c r="AQ58" s="386">
        <f t="shared" si="50"/>
        <v>-0.32234223786853644</v>
      </c>
    </row>
    <row r="59" spans="1:43" ht="19.5" customHeight="1">
      <c r="A59" s="8" t="s">
        <v>215</v>
      </c>
      <c r="B59" s="19">
        <v>1.0064999999999999E-2</v>
      </c>
      <c r="C59" s="371">
        <v>5.8500000000000002E-3</v>
      </c>
      <c r="D59" s="375">
        <v>1.5914999999999999E-2</v>
      </c>
      <c r="E59" s="19">
        <v>1.4775000000000002E-2</v>
      </c>
      <c r="F59" s="369">
        <v>3.6779999999999994E-3</v>
      </c>
      <c r="G59" s="377">
        <v>1.8453000000000001E-2</v>
      </c>
      <c r="H59" s="345">
        <f t="shared" si="38"/>
        <v>1.0549685244140049E-3</v>
      </c>
      <c r="I59" s="323">
        <f t="shared" si="39"/>
        <v>5.2763694681663101E-4</v>
      </c>
      <c r="J59" s="399">
        <f t="shared" si="40"/>
        <v>7.7153394133666023E-4</v>
      </c>
      <c r="K59" s="323">
        <f t="shared" si="41"/>
        <v>1.7066109893735025E-3</v>
      </c>
      <c r="L59" s="323">
        <f t="shared" si="42"/>
        <v>3.5751872672009217E-4</v>
      </c>
      <c r="M59" s="399">
        <f t="shared" si="43"/>
        <v>9.7402587119971317E-4</v>
      </c>
      <c r="N59" s="394">
        <f t="shared" si="34"/>
        <v>0.46795827123696004</v>
      </c>
      <c r="O59" s="395">
        <f t="shared" si="34"/>
        <v>-0.37128205128205138</v>
      </c>
      <c r="P59" s="386">
        <f t="shared" si="34"/>
        <v>0.15947219604147045</v>
      </c>
      <c r="R59" s="401">
        <v>2.6682999999999998E-2</v>
      </c>
      <c r="S59" s="369">
        <v>1.9399000000000003E-2</v>
      </c>
      <c r="T59" s="374">
        <v>4.6081999999999998E-2</v>
      </c>
      <c r="U59" s="19">
        <v>3.3644E-2</v>
      </c>
      <c r="V59" s="119">
        <v>1.1768000000000001E-2</v>
      </c>
      <c r="W59" s="375">
        <v>4.5412000000000001E-2</v>
      </c>
      <c r="X59" s="345" t="e">
        <f t="shared" si="44"/>
        <v>#DIV/0!</v>
      </c>
      <c r="Y59" s="323" t="e">
        <f t="shared" si="45"/>
        <v>#DIV/0!</v>
      </c>
      <c r="Z59" s="399" t="e">
        <f t="shared" si="46"/>
        <v>#DIV/0!</v>
      </c>
      <c r="AA59" s="323" t="e">
        <f t="shared" si="47"/>
        <v>#DIV/0!</v>
      </c>
      <c r="AB59" s="323" t="e">
        <f t="shared" si="48"/>
        <v>#DIV/0!</v>
      </c>
      <c r="AC59" s="399" t="e">
        <f t="shared" si="49"/>
        <v>#DIV/0!</v>
      </c>
      <c r="AE59" s="394">
        <f t="shared" si="35"/>
        <v>0.26087771240115437</v>
      </c>
      <c r="AF59" s="395">
        <f t="shared" si="35"/>
        <v>-0.39337079230888194</v>
      </c>
      <c r="AG59" s="386">
        <f t="shared" si="35"/>
        <v>-1.4539299509569833E-2</v>
      </c>
      <c r="AI59" s="27">
        <f t="shared" si="36"/>
        <v>26.510680576254344</v>
      </c>
      <c r="AJ59" s="28">
        <f t="shared" si="36"/>
        <v>33.160683760683767</v>
      </c>
      <c r="AK59" s="402">
        <f t="shared" si="36"/>
        <v>28.955073829720391</v>
      </c>
      <c r="AL59" s="28">
        <f t="shared" si="36"/>
        <v>22.770896785109983</v>
      </c>
      <c r="AM59" s="28">
        <f t="shared" si="36"/>
        <v>31.995649809679179</v>
      </c>
      <c r="AN59" s="402">
        <f t="shared" si="36"/>
        <v>24.609548582886251</v>
      </c>
      <c r="AO59" s="384">
        <f t="shared" si="50"/>
        <v>-0.14106706089220852</v>
      </c>
      <c r="AP59" s="385">
        <f t="shared" si="50"/>
        <v>-3.5132989398303206E-2</v>
      </c>
      <c r="AQ59" s="386">
        <f t="shared" si="50"/>
        <v>-0.15007819604914135</v>
      </c>
    </row>
    <row r="60" spans="1:43" ht="19.5" customHeight="1">
      <c r="A60" s="8" t="s">
        <v>202</v>
      </c>
      <c r="B60" s="19">
        <v>1.3454000000000001E-2</v>
      </c>
      <c r="C60" s="371">
        <v>7.5180000000000004E-3</v>
      </c>
      <c r="D60" s="375">
        <v>2.0972000000000001E-2</v>
      </c>
      <c r="E60" s="19">
        <v>2.6139999999999996E-3</v>
      </c>
      <c r="F60" s="369">
        <v>4.6650000000000007E-3</v>
      </c>
      <c r="G60" s="377">
        <v>7.2790000000000007E-3</v>
      </c>
      <c r="H60" s="345">
        <f t="shared" si="38"/>
        <v>1.4101884279648308E-3</v>
      </c>
      <c r="I60" s="323">
        <f t="shared" si="39"/>
        <v>6.780811224217833E-4</v>
      </c>
      <c r="J60" s="399">
        <f t="shared" si="40"/>
        <v>1.0166892753824971E-3</v>
      </c>
      <c r="K60" s="323">
        <f t="shared" si="41"/>
        <v>3.0193442478662164E-4</v>
      </c>
      <c r="L60" s="323">
        <f t="shared" si="42"/>
        <v>4.5345972271594088E-4</v>
      </c>
      <c r="M60" s="399">
        <f t="shared" si="43"/>
        <v>3.8421580861988365E-4</v>
      </c>
      <c r="N60" s="394">
        <f t="shared" si="34"/>
        <v>-0.80570833952727816</v>
      </c>
      <c r="O60" s="395">
        <f t="shared" si="34"/>
        <v>-0.37948922585794087</v>
      </c>
      <c r="P60" s="386">
        <f t="shared" si="34"/>
        <v>-0.65291817661644092</v>
      </c>
      <c r="R60" s="401">
        <v>4.7811999999999993E-2</v>
      </c>
      <c r="S60" s="369">
        <v>3.1065000000000002E-2</v>
      </c>
      <c r="T60" s="374">
        <v>7.8877000000000003E-2</v>
      </c>
      <c r="U60" s="19">
        <v>2.0782000000000005E-2</v>
      </c>
      <c r="V60" s="119">
        <v>2.4596E-2</v>
      </c>
      <c r="W60" s="375">
        <v>4.5378000000000002E-2</v>
      </c>
      <c r="X60" s="345" t="e">
        <f t="shared" si="44"/>
        <v>#DIV/0!</v>
      </c>
      <c r="Y60" s="323" t="e">
        <f t="shared" si="45"/>
        <v>#DIV/0!</v>
      </c>
      <c r="Z60" s="399" t="e">
        <f t="shared" si="46"/>
        <v>#DIV/0!</v>
      </c>
      <c r="AA60" s="323" t="e">
        <f t="shared" si="47"/>
        <v>#DIV/0!</v>
      </c>
      <c r="AB60" s="323" t="e">
        <f t="shared" si="48"/>
        <v>#DIV/0!</v>
      </c>
      <c r="AC60" s="399" t="e">
        <f t="shared" si="49"/>
        <v>#DIV/0!</v>
      </c>
      <c r="AE60" s="394">
        <f t="shared" si="35"/>
        <v>-0.56533924537772928</v>
      </c>
      <c r="AF60" s="395">
        <f t="shared" si="35"/>
        <v>-0.20824078544986327</v>
      </c>
      <c r="AG60" s="386">
        <f t="shared" si="35"/>
        <v>-0.42469921523384507</v>
      </c>
      <c r="AI60" s="27">
        <f t="shared" si="36"/>
        <v>35.537386650810163</v>
      </c>
      <c r="AJ60" s="28">
        <f t="shared" si="36"/>
        <v>41.320830007980845</v>
      </c>
      <c r="AK60" s="402">
        <f t="shared" si="36"/>
        <v>37.610623688727827</v>
      </c>
      <c r="AL60" s="28">
        <f t="shared" si="36"/>
        <v>79.502677888293832</v>
      </c>
      <c r="AM60" s="28">
        <f t="shared" si="36"/>
        <v>52.724544480171488</v>
      </c>
      <c r="AN60" s="402">
        <f t="shared" si="36"/>
        <v>62.340980903970326</v>
      </c>
      <c r="AO60" s="384">
        <f t="shared" si="50"/>
        <v>1.2371560033236537</v>
      </c>
      <c r="AP60" s="385">
        <f t="shared" si="50"/>
        <v>0.27597980171231051</v>
      </c>
      <c r="AQ60" s="386">
        <f t="shared" si="50"/>
        <v>0.65753648277452958</v>
      </c>
    </row>
    <row r="61" spans="1:43" ht="19.5" customHeight="1">
      <c r="A61" s="8" t="s">
        <v>214</v>
      </c>
      <c r="B61" s="19">
        <v>1.5465E-2</v>
      </c>
      <c r="C61" s="371">
        <v>1.4709E-2</v>
      </c>
      <c r="D61" s="375">
        <v>3.0173999999999999E-2</v>
      </c>
      <c r="E61" s="19">
        <v>5.0019999999999995E-3</v>
      </c>
      <c r="F61" s="369">
        <v>8.43E-4</v>
      </c>
      <c r="G61" s="377">
        <v>5.8449999999999995E-3</v>
      </c>
      <c r="H61" s="345">
        <f t="shared" si="38"/>
        <v>1.6209725017449167E-3</v>
      </c>
      <c r="I61" s="323">
        <f t="shared" si="39"/>
        <v>1.3266686924317652E-3</v>
      </c>
      <c r="J61" s="399">
        <f t="shared" si="40"/>
        <v>1.4627876309074703E-3</v>
      </c>
      <c r="K61" s="323">
        <f t="shared" si="41"/>
        <v>5.7776434306912067E-4</v>
      </c>
      <c r="L61" s="323">
        <f t="shared" si="42"/>
        <v>8.1943525455420817E-5</v>
      </c>
      <c r="M61" s="399">
        <f t="shared" si="43"/>
        <v>3.0852334130831424E-4</v>
      </c>
      <c r="N61" s="394">
        <f t="shared" si="34"/>
        <v>-0.6765599741351439</v>
      </c>
      <c r="O61" s="395">
        <f t="shared" si="34"/>
        <v>-0.94268815011217622</v>
      </c>
      <c r="P61" s="386">
        <f t="shared" si="34"/>
        <v>-0.8062901836017764</v>
      </c>
      <c r="R61" s="401">
        <v>3.2100000000000004E-2</v>
      </c>
      <c r="S61" s="369">
        <v>6.1059000000000002E-2</v>
      </c>
      <c r="T61" s="374">
        <v>9.3159000000000006E-2</v>
      </c>
      <c r="U61" s="19">
        <v>2.0610999999999997E-2</v>
      </c>
      <c r="V61" s="119">
        <v>7.4920000000000004E-3</v>
      </c>
      <c r="W61" s="375">
        <v>2.8102999999999996E-2</v>
      </c>
      <c r="X61" s="345" t="e">
        <f t="shared" si="44"/>
        <v>#DIV/0!</v>
      </c>
      <c r="Y61" s="323" t="e">
        <f t="shared" si="45"/>
        <v>#DIV/0!</v>
      </c>
      <c r="Z61" s="399" t="e">
        <f t="shared" si="46"/>
        <v>#DIV/0!</v>
      </c>
      <c r="AA61" s="323" t="e">
        <f t="shared" si="47"/>
        <v>#DIV/0!</v>
      </c>
      <c r="AB61" s="323" t="e">
        <f t="shared" si="48"/>
        <v>#DIV/0!</v>
      </c>
      <c r="AC61" s="399" t="e">
        <f t="shared" si="49"/>
        <v>#DIV/0!</v>
      </c>
      <c r="AE61" s="394">
        <f t="shared" si="35"/>
        <v>-0.35791277258566995</v>
      </c>
      <c r="AF61" s="395">
        <f t="shared" si="35"/>
        <v>-0.87729900587955911</v>
      </c>
      <c r="AG61" s="386">
        <f t="shared" si="35"/>
        <v>-0.6983329576315761</v>
      </c>
      <c r="AI61" s="27">
        <f t="shared" si="36"/>
        <v>20.756547041707087</v>
      </c>
      <c r="AJ61" s="28">
        <f t="shared" si="36"/>
        <v>41.511319600244754</v>
      </c>
      <c r="AK61" s="402">
        <f t="shared" si="36"/>
        <v>30.87393119904554</v>
      </c>
      <c r="AL61" s="28">
        <f t="shared" si="36"/>
        <v>41.205517792882844</v>
      </c>
      <c r="AM61" s="28">
        <f t="shared" si="36"/>
        <v>88.87307236061686</v>
      </c>
      <c r="AN61" s="402">
        <f t="shared" si="36"/>
        <v>48.080410607356711</v>
      </c>
      <c r="AO61" s="384">
        <f t="shared" si="50"/>
        <v>0.98518172170384111</v>
      </c>
      <c r="AP61" s="385">
        <f t="shared" si="50"/>
        <v>1.1409358511477641</v>
      </c>
      <c r="AQ61" s="386">
        <f t="shared" si="50"/>
        <v>0.55731417218559798</v>
      </c>
    </row>
    <row r="62" spans="1:43" ht="19.5" customHeight="1" thickBot="1">
      <c r="A62" s="8" t="s">
        <v>17</v>
      </c>
      <c r="B62" s="19">
        <f t="shared" ref="B62:G62" si="51">B63-SUM(B40:B61)</f>
        <v>1.9770999999998651E-2</v>
      </c>
      <c r="C62" s="371">
        <f t="shared" si="51"/>
        <v>4.5359999999998735E-3</v>
      </c>
      <c r="D62" s="376">
        <f t="shared" si="51"/>
        <v>2.4306999999996748E-2</v>
      </c>
      <c r="E62" s="21">
        <f t="shared" si="51"/>
        <v>4.7720000000008866E-3</v>
      </c>
      <c r="F62" s="119">
        <f t="shared" si="51"/>
        <v>2.564000000001343E-3</v>
      </c>
      <c r="G62" s="375">
        <f t="shared" si="51"/>
        <v>7.3359999999986769E-3</v>
      </c>
      <c r="H62" s="345">
        <f t="shared" si="38"/>
        <v>2.0723082658904986E-3</v>
      </c>
      <c r="I62" s="323">
        <f t="shared" si="39"/>
        <v>4.0912157107011478E-4</v>
      </c>
      <c r="J62" s="399">
        <f t="shared" si="40"/>
        <v>1.1783647824107882E-3</v>
      </c>
      <c r="K62" s="323">
        <f t="shared" si="41"/>
        <v>5.5119780990131075E-4</v>
      </c>
      <c r="L62" s="323">
        <f t="shared" si="42"/>
        <v>2.4923273934496915E-4</v>
      </c>
      <c r="M62" s="399">
        <f t="shared" si="43"/>
        <v>3.8722450501922759E-4</v>
      </c>
      <c r="N62" s="396">
        <f t="shared" si="34"/>
        <v>-0.75863638662681643</v>
      </c>
      <c r="O62" s="397">
        <f t="shared" si="34"/>
        <v>-0.43474426807728955</v>
      </c>
      <c r="P62" s="388">
        <f t="shared" si="34"/>
        <v>-0.69819393590325185</v>
      </c>
      <c r="R62" s="19">
        <f t="shared" ref="R62:W62" si="52">R63-SUM(R40:R61)</f>
        <v>-22.534550000000003</v>
      </c>
      <c r="S62" s="119">
        <f t="shared" si="52"/>
        <v>-29.738012000000001</v>
      </c>
      <c r="T62" s="375">
        <f t="shared" si="52"/>
        <v>-52.272562000000001</v>
      </c>
      <c r="U62" s="119">
        <f t="shared" si="52"/>
        <v>-20.961779999999997</v>
      </c>
      <c r="V62" s="123">
        <f t="shared" si="52"/>
        <v>-26.617847999999999</v>
      </c>
      <c r="W62" s="376">
        <f t="shared" si="52"/>
        <v>-47.579628000000007</v>
      </c>
      <c r="X62" s="345" t="e">
        <f t="shared" si="44"/>
        <v>#DIV/0!</v>
      </c>
      <c r="Y62" s="323" t="e">
        <f t="shared" si="45"/>
        <v>#DIV/0!</v>
      </c>
      <c r="Z62" s="399" t="e">
        <f t="shared" si="46"/>
        <v>#DIV/0!</v>
      </c>
      <c r="AA62" s="323" t="e">
        <f t="shared" si="47"/>
        <v>#DIV/0!</v>
      </c>
      <c r="AB62" s="323" t="e">
        <f t="shared" si="48"/>
        <v>#DIV/0!</v>
      </c>
      <c r="AC62" s="399" t="e">
        <f t="shared" si="49"/>
        <v>#DIV/0!</v>
      </c>
      <c r="AE62" s="396">
        <f t="shared" si="35"/>
        <v>-6.9793716759376401E-2</v>
      </c>
      <c r="AF62" s="397">
        <f t="shared" si="35"/>
        <v>-0.10492174123811647</v>
      </c>
      <c r="AG62" s="388">
        <f t="shared" si="35"/>
        <v>-8.977815168118207E-2</v>
      </c>
      <c r="AI62" s="27">
        <f t="shared" si="36"/>
        <v>-11397.779576147661</v>
      </c>
      <c r="AJ62" s="28">
        <f t="shared" si="36"/>
        <v>-65559.991181659687</v>
      </c>
      <c r="AK62" s="402">
        <f t="shared" si="36"/>
        <v>-21505.147488380713</v>
      </c>
      <c r="AL62" s="28">
        <f t="shared" si="36"/>
        <v>-43926.613579203906</v>
      </c>
      <c r="AM62" s="28">
        <f t="shared" si="36"/>
        <v>-103813.75975033562</v>
      </c>
      <c r="AN62" s="402">
        <f t="shared" si="36"/>
        <v>-64857.726281363939</v>
      </c>
      <c r="AO62" s="387">
        <f t="shared" si="50"/>
        <v>2.853962369225838</v>
      </c>
      <c r="AP62" s="385">
        <f t="shared" si="50"/>
        <v>0.58349258258255188</v>
      </c>
      <c r="AQ62" s="386">
        <f t="shared" si="50"/>
        <v>2.0159163668329518</v>
      </c>
    </row>
    <row r="63" spans="1:43" ht="25.5" customHeight="1" thickBot="1">
      <c r="A63" s="12" t="s">
        <v>18</v>
      </c>
      <c r="B63" s="17">
        <v>9.5405690000000014</v>
      </c>
      <c r="C63" s="372">
        <v>11.087168999999999</v>
      </c>
      <c r="D63" s="18">
        <v>20.627738000000001</v>
      </c>
      <c r="E63" s="17">
        <v>8.6575089999999992</v>
      </c>
      <c r="F63" s="373">
        <v>10.287573000000002</v>
      </c>
      <c r="G63" s="378">
        <v>18.945081999999996</v>
      </c>
      <c r="H63" s="334">
        <f t="shared" ref="H63:M63" si="53">SUM(H40:H62)</f>
        <v>0.99999999999999956</v>
      </c>
      <c r="I63" s="338">
        <f t="shared" si="53"/>
        <v>0.99999999999999989</v>
      </c>
      <c r="J63" s="335">
        <f t="shared" si="53"/>
        <v>0.99999999999999944</v>
      </c>
      <c r="K63" s="338">
        <f t="shared" si="53"/>
        <v>1.0000000000000002</v>
      </c>
      <c r="L63" s="338">
        <f t="shared" si="53"/>
        <v>0.99999999999999989</v>
      </c>
      <c r="M63" s="335">
        <f t="shared" si="53"/>
        <v>1</v>
      </c>
      <c r="N63" s="389">
        <f t="shared" si="34"/>
        <v>-9.2558420781821513E-2</v>
      </c>
      <c r="O63" s="390">
        <f t="shared" si="34"/>
        <v>-7.211904138919481E-2</v>
      </c>
      <c r="P63" s="391">
        <f t="shared" si="34"/>
        <v>-8.1572492340168612E-2</v>
      </c>
      <c r="R63" s="17"/>
      <c r="S63" s="372"/>
      <c r="T63" s="18"/>
      <c r="U63" s="17"/>
      <c r="V63" s="373"/>
      <c r="W63" s="378"/>
      <c r="X63" s="334" t="e">
        <f t="shared" ref="X63:AC63" si="54">SUM(X40:X62)</f>
        <v>#DIV/0!</v>
      </c>
      <c r="Y63" s="338" t="e">
        <f t="shared" si="54"/>
        <v>#DIV/0!</v>
      </c>
      <c r="Z63" s="335" t="e">
        <f t="shared" si="54"/>
        <v>#DIV/0!</v>
      </c>
      <c r="AA63" s="338" t="e">
        <f t="shared" si="54"/>
        <v>#DIV/0!</v>
      </c>
      <c r="AB63" s="338" t="e">
        <f t="shared" si="54"/>
        <v>#DIV/0!</v>
      </c>
      <c r="AC63" s="335" t="e">
        <f t="shared" si="54"/>
        <v>#DIV/0!</v>
      </c>
      <c r="AE63" s="389" t="e">
        <f t="shared" si="35"/>
        <v>#DIV/0!</v>
      </c>
      <c r="AF63" s="390" t="e">
        <f t="shared" si="35"/>
        <v>#DIV/0!</v>
      </c>
      <c r="AG63" s="391" t="e">
        <f t="shared" si="35"/>
        <v>#DIV/0!</v>
      </c>
      <c r="AI63" s="403">
        <f t="shared" si="36"/>
        <v>0</v>
      </c>
      <c r="AJ63" s="404">
        <f t="shared" si="36"/>
        <v>0</v>
      </c>
      <c r="AK63" s="405">
        <f t="shared" si="36"/>
        <v>0</v>
      </c>
      <c r="AL63" s="404">
        <f t="shared" si="36"/>
        <v>0</v>
      </c>
      <c r="AM63" s="404">
        <f t="shared" si="36"/>
        <v>0</v>
      </c>
      <c r="AN63" s="405">
        <f t="shared" si="36"/>
        <v>0</v>
      </c>
      <c r="AO63" s="389" t="e">
        <f t="shared" si="50"/>
        <v>#DIV/0!</v>
      </c>
      <c r="AP63" s="390" t="e">
        <f t="shared" si="50"/>
        <v>#DIV/0!</v>
      </c>
      <c r="AQ63" s="391" t="e">
        <f t="shared" si="50"/>
        <v>#DIV/0!</v>
      </c>
    </row>
    <row r="64" spans="1:43" ht="20.100000000000001" customHeight="1"/>
    <row r="65" spans="1:43" ht="20.100000000000001" customHeight="1" thickBot="1"/>
    <row r="66" spans="1:43" ht="15" customHeight="1">
      <c r="A66" s="492" t="s">
        <v>15</v>
      </c>
      <c r="B66" s="458" t="s">
        <v>134</v>
      </c>
      <c r="C66" s="511"/>
      <c r="D66" s="511"/>
      <c r="E66" s="511"/>
      <c r="F66" s="511"/>
      <c r="G66" s="522"/>
      <c r="H66" s="512" t="s">
        <v>136</v>
      </c>
      <c r="I66" s="511"/>
      <c r="J66" s="511"/>
      <c r="K66" s="511"/>
      <c r="L66" s="511"/>
      <c r="M66" s="522"/>
      <c r="N66" s="526" t="s">
        <v>154</v>
      </c>
      <c r="O66" s="517"/>
      <c r="P66" s="527"/>
      <c r="R66" s="512" t="s">
        <v>135</v>
      </c>
      <c r="S66" s="511"/>
      <c r="T66" s="511"/>
      <c r="U66" s="511"/>
      <c r="V66" s="511"/>
      <c r="W66" s="522"/>
      <c r="X66" s="511" t="s">
        <v>137</v>
      </c>
      <c r="Y66" s="511"/>
      <c r="Z66" s="511"/>
      <c r="AA66" s="511"/>
      <c r="AB66" s="511"/>
      <c r="AC66" s="459"/>
      <c r="AE66" s="517" t="s">
        <v>154</v>
      </c>
      <c r="AF66" s="517"/>
      <c r="AG66" s="517"/>
      <c r="AI66" s="476" t="s">
        <v>140</v>
      </c>
      <c r="AJ66" s="481"/>
      <c r="AK66" s="481"/>
      <c r="AL66" s="481"/>
      <c r="AM66" s="481"/>
      <c r="AN66" s="477"/>
      <c r="AO66" s="517" t="s">
        <v>154</v>
      </c>
      <c r="AP66" s="517"/>
      <c r="AQ66" s="517"/>
    </row>
    <row r="67" spans="1:43" ht="15" customHeight="1">
      <c r="A67" s="493"/>
      <c r="B67" s="523" t="str">
        <f>B38</f>
        <v>jan-abr 2025</v>
      </c>
      <c r="C67" s="498"/>
      <c r="D67" s="499"/>
      <c r="E67" s="524" t="str">
        <f>E38</f>
        <v>jan-abr 2026</v>
      </c>
      <c r="F67" s="514"/>
      <c r="G67" s="525"/>
      <c r="H67" s="533" t="str">
        <f>B67</f>
        <v>jan-abr 2025</v>
      </c>
      <c r="I67" s="498"/>
      <c r="J67" s="499"/>
      <c r="K67" s="523" t="str">
        <f>E67</f>
        <v>jan-abr 2026</v>
      </c>
      <c r="L67" s="498"/>
      <c r="M67" s="499"/>
      <c r="N67" s="500" t="s">
        <v>138</v>
      </c>
      <c r="O67" s="498"/>
      <c r="P67" s="501"/>
      <c r="R67" s="521" t="str">
        <f>H67</f>
        <v>jan-abr 2025</v>
      </c>
      <c r="S67" s="498"/>
      <c r="T67" s="499"/>
      <c r="U67" s="538" t="str">
        <f>K67</f>
        <v>jan-abr 2026</v>
      </c>
      <c r="V67" s="514"/>
      <c r="W67" s="525"/>
      <c r="X67" s="533" t="str">
        <f>R67</f>
        <v>jan-abr 2025</v>
      </c>
      <c r="Y67" s="498"/>
      <c r="Z67" s="499"/>
      <c r="AA67" s="523" t="str">
        <f>U67</f>
        <v>jan-abr 2026</v>
      </c>
      <c r="AB67" s="498"/>
      <c r="AC67" s="501"/>
      <c r="AE67" s="497" t="s">
        <v>139</v>
      </c>
      <c r="AF67" s="498"/>
      <c r="AG67" s="501"/>
      <c r="AI67" s="528" t="str">
        <f>X67</f>
        <v>jan-abr 2025</v>
      </c>
      <c r="AJ67" s="529"/>
      <c r="AK67" s="540"/>
      <c r="AL67" s="539" t="str">
        <f>AA67</f>
        <v>jan-abr 2026</v>
      </c>
      <c r="AM67" s="529"/>
      <c r="AN67" s="540"/>
      <c r="AO67" s="498" t="s">
        <v>140</v>
      </c>
      <c r="AP67" s="498"/>
      <c r="AQ67" s="501"/>
    </row>
    <row r="68" spans="1:43" ht="19.5" customHeight="1" thickBot="1">
      <c r="A68" s="494"/>
      <c r="B68" s="99" t="s">
        <v>29</v>
      </c>
      <c r="C68" s="135" t="s">
        <v>30</v>
      </c>
      <c r="D68" s="263" t="s">
        <v>12</v>
      </c>
      <c r="E68" s="159" t="s">
        <v>29</v>
      </c>
      <c r="F68" s="353" t="s">
        <v>30</v>
      </c>
      <c r="G68" s="134" t="s">
        <v>12</v>
      </c>
      <c r="H68" s="176" t="s">
        <v>29</v>
      </c>
      <c r="I68" s="135" t="s">
        <v>30</v>
      </c>
      <c r="J68" s="176" t="s">
        <v>12</v>
      </c>
      <c r="K68" s="99" t="s">
        <v>29</v>
      </c>
      <c r="L68" s="135" t="s">
        <v>30</v>
      </c>
      <c r="M68" s="133" t="s">
        <v>12</v>
      </c>
      <c r="N68" s="99" t="s">
        <v>29</v>
      </c>
      <c r="O68" s="135" t="s">
        <v>30</v>
      </c>
      <c r="P68" s="166" t="s">
        <v>12</v>
      </c>
      <c r="R68" s="25" t="s">
        <v>29</v>
      </c>
      <c r="S68" s="160" t="s">
        <v>30</v>
      </c>
      <c r="T68" s="134" t="s">
        <v>12</v>
      </c>
      <c r="U68" s="352" t="s">
        <v>29</v>
      </c>
      <c r="V68" s="353" t="s">
        <v>30</v>
      </c>
      <c r="W68" s="134" t="s">
        <v>12</v>
      </c>
      <c r="X68" s="176" t="s">
        <v>29</v>
      </c>
      <c r="Y68" s="135" t="s">
        <v>30</v>
      </c>
      <c r="Z68" s="176" t="s">
        <v>12</v>
      </c>
      <c r="AA68" s="99" t="s">
        <v>29</v>
      </c>
      <c r="AB68" s="135" t="s">
        <v>30</v>
      </c>
      <c r="AC68" s="166" t="s">
        <v>12</v>
      </c>
      <c r="AE68" s="25" t="s">
        <v>29</v>
      </c>
      <c r="AF68" s="135" t="s">
        <v>30</v>
      </c>
      <c r="AG68" s="166" t="s">
        <v>12</v>
      </c>
      <c r="AI68" s="407" t="s">
        <v>29</v>
      </c>
      <c r="AJ68" s="135" t="s">
        <v>30</v>
      </c>
      <c r="AK68" s="263" t="s">
        <v>12</v>
      </c>
      <c r="AL68" s="408" t="s">
        <v>29</v>
      </c>
      <c r="AM68" s="135" t="s">
        <v>30</v>
      </c>
      <c r="AN68" s="263" t="s">
        <v>12</v>
      </c>
      <c r="AO68" s="176" t="s">
        <v>29</v>
      </c>
      <c r="AP68" s="135" t="s">
        <v>30</v>
      </c>
      <c r="AQ68" s="166" t="s">
        <v>12</v>
      </c>
    </row>
    <row r="69" spans="1:43" ht="19.5" customHeight="1">
      <c r="A69" s="8" t="s">
        <v>184</v>
      </c>
      <c r="B69" s="39">
        <v>2.3379289999999999</v>
      </c>
      <c r="C69" s="370">
        <v>3.4709749999999997</v>
      </c>
      <c r="D69" s="375">
        <v>5.8089040000000001</v>
      </c>
      <c r="E69" s="39">
        <v>2.125197</v>
      </c>
      <c r="F69" s="379">
        <v>3.9069549999999995</v>
      </c>
      <c r="G69" s="377">
        <v>6.032152</v>
      </c>
      <c r="H69" s="345">
        <f t="shared" ref="H69:H96" si="55">B69/$B$97</f>
        <v>0.18358748696277236</v>
      </c>
      <c r="I69" s="323">
        <f t="shared" ref="I69:I96" si="56">C69/$C$97</f>
        <v>0.20306339514028524</v>
      </c>
      <c r="J69" s="398">
        <f t="shared" ref="J69:J96" si="57">D69/$D$97</f>
        <v>0.19474833281910295</v>
      </c>
      <c r="K69" s="323">
        <f t="shared" ref="K69:K96" si="58">E69/$E$97</f>
        <v>0.16821884628399431</v>
      </c>
      <c r="L69" s="323">
        <f t="shared" ref="L69:L96" si="59">F69/$F$97</f>
        <v>0.20935005516734864</v>
      </c>
      <c r="M69" s="399">
        <f t="shared" ref="M69:M96" si="60">G69/$G$97</f>
        <v>0.19274617782968678</v>
      </c>
      <c r="N69" s="392">
        <f t="shared" ref="N69:P97" si="61">(E69-B69)/B69</f>
        <v>-9.0991642603346773E-2</v>
      </c>
      <c r="O69" s="393">
        <f t="shared" si="61"/>
        <v>0.12560735816305213</v>
      </c>
      <c r="P69" s="382">
        <f t="shared" si="61"/>
        <v>3.8432034683306852E-2</v>
      </c>
      <c r="R69" s="401">
        <v>7.1751380000000005</v>
      </c>
      <c r="S69" s="369">
        <v>12.572043000000003</v>
      </c>
      <c r="T69" s="374">
        <v>19.747181000000005</v>
      </c>
      <c r="U69" s="39">
        <v>6.3606100000000012</v>
      </c>
      <c r="V69" s="112">
        <v>13.770043000000005</v>
      </c>
      <c r="W69" s="380">
        <v>20.130653000000006</v>
      </c>
      <c r="X69" s="345">
        <f t="shared" ref="X69:X96" si="62">R69/$R$97</f>
        <v>0.19326635267885575</v>
      </c>
      <c r="Y69" s="323">
        <f t="shared" ref="Y69:Y96" si="63">S69/$S$97</f>
        <v>0.21111067022589217</v>
      </c>
      <c r="Z69" s="398">
        <f t="shared" ref="Z69:Z96" si="64">T69/$T$97</f>
        <v>0.20425818187866412</v>
      </c>
      <c r="AA69" s="323">
        <f t="shared" ref="AA69:AA96" si="65">U69/$U$97</f>
        <v>0.17394617664274031</v>
      </c>
      <c r="AB69" s="323">
        <f t="shared" ref="AB69:AB96" si="66">V69/$V$97</f>
        <v>0.22564648663618192</v>
      </c>
      <c r="AC69" s="399">
        <f t="shared" ref="AC69:AC96" si="67">W69/$W$97</f>
        <v>0.20627488545582889</v>
      </c>
      <c r="AE69" s="392">
        <f t="shared" ref="AE69:AG97" si="68">(U69-R69)/R69</f>
        <v>-0.11352088280392644</v>
      </c>
      <c r="AF69" s="393">
        <f t="shared" si="68"/>
        <v>9.5290797207741168E-2</v>
      </c>
      <c r="AG69" s="382">
        <f t="shared" si="68"/>
        <v>1.9419075563241208E-2</v>
      </c>
      <c r="AI69" s="27">
        <f t="shared" ref="AI69:AN97" si="69">(R69/B69)*10</f>
        <v>30.69014499584889</v>
      </c>
      <c r="AJ69" s="28">
        <f t="shared" si="69"/>
        <v>36.220494241531568</v>
      </c>
      <c r="AK69" s="406">
        <f t="shared" si="69"/>
        <v>33.994676104132559</v>
      </c>
      <c r="AL69" s="28">
        <f t="shared" si="69"/>
        <v>29.929507711520394</v>
      </c>
      <c r="AM69" s="28">
        <f t="shared" si="69"/>
        <v>35.244949071591577</v>
      </c>
      <c r="AN69" s="402">
        <f t="shared" si="69"/>
        <v>33.372257529319562</v>
      </c>
      <c r="AO69" s="383">
        <f t="shared" ref="AO69:AQ82" si="70">(AL69-AI69)/AI69</f>
        <v>-2.4784414815615198E-2</v>
      </c>
      <c r="AP69" s="381">
        <f t="shared" si="70"/>
        <v>-2.6933513480923189E-2</v>
      </c>
      <c r="AQ69" s="382">
        <f t="shared" si="70"/>
        <v>-1.8309295635187201E-2</v>
      </c>
    </row>
    <row r="70" spans="1:43" ht="19.5" customHeight="1">
      <c r="A70" s="8" t="s">
        <v>183</v>
      </c>
      <c r="B70" s="19">
        <v>2.7447880000000007</v>
      </c>
      <c r="C70" s="371">
        <v>2.70519</v>
      </c>
      <c r="D70" s="375">
        <v>5.4499780000000007</v>
      </c>
      <c r="E70" s="19">
        <v>2.9055430000000002</v>
      </c>
      <c r="F70" s="369">
        <v>2.2586870000000001</v>
      </c>
      <c r="G70" s="377">
        <v>5.1642299999999999</v>
      </c>
      <c r="H70" s="345">
        <f t="shared" si="55"/>
        <v>0.21553637050807536</v>
      </c>
      <c r="I70" s="323">
        <f t="shared" si="56"/>
        <v>0.158262466857165</v>
      </c>
      <c r="J70" s="399">
        <f t="shared" si="57"/>
        <v>0.18271504046215761</v>
      </c>
      <c r="K70" s="323">
        <f t="shared" si="58"/>
        <v>0.22998672183733354</v>
      </c>
      <c r="L70" s="323">
        <f t="shared" si="59"/>
        <v>0.12102935612408469</v>
      </c>
      <c r="M70" s="399">
        <f t="shared" si="60"/>
        <v>0.16501334746428861</v>
      </c>
      <c r="N70" s="394">
        <f t="shared" si="61"/>
        <v>5.8567364765511762E-2</v>
      </c>
      <c r="O70" s="395">
        <f t="shared" si="61"/>
        <v>-0.1650542106099756</v>
      </c>
      <c r="P70" s="386">
        <f t="shared" si="61"/>
        <v>-5.2431037336297642E-2</v>
      </c>
      <c r="R70" s="401">
        <v>8.2272110000000005</v>
      </c>
      <c r="S70" s="369">
        <v>8.3888080000000027</v>
      </c>
      <c r="T70" s="374">
        <v>16.616019000000001</v>
      </c>
      <c r="U70" s="19">
        <v>8.2568920000000006</v>
      </c>
      <c r="V70" s="119">
        <v>6.8635469999999987</v>
      </c>
      <c r="W70" s="375">
        <v>15.120438999999999</v>
      </c>
      <c r="X70" s="345">
        <f t="shared" si="62"/>
        <v>0.22160452700552402</v>
      </c>
      <c r="Y70" s="323">
        <f t="shared" si="63"/>
        <v>0.14086548059661633</v>
      </c>
      <c r="Z70" s="399">
        <f t="shared" si="64"/>
        <v>0.17187049792075834</v>
      </c>
      <c r="AA70" s="323">
        <f t="shared" si="65"/>
        <v>0.22580456817066746</v>
      </c>
      <c r="AB70" s="323">
        <f t="shared" si="66"/>
        <v>0.11247134568950189</v>
      </c>
      <c r="AC70" s="399">
        <f t="shared" si="67"/>
        <v>0.15493619718977059</v>
      </c>
      <c r="AE70" s="394">
        <f t="shared" si="68"/>
        <v>3.6076624265501478E-3</v>
      </c>
      <c r="AF70" s="395">
        <f t="shared" si="68"/>
        <v>-0.18182094524037307</v>
      </c>
      <c r="AG70" s="386">
        <f t="shared" si="68"/>
        <v>-9.0008322691494391E-2</v>
      </c>
      <c r="AI70" s="27">
        <f t="shared" si="69"/>
        <v>29.973939699532345</v>
      </c>
      <c r="AJ70" s="28">
        <f t="shared" si="69"/>
        <v>31.010051050018678</v>
      </c>
      <c r="AK70" s="402">
        <f t="shared" si="69"/>
        <v>30.488231328640225</v>
      </c>
      <c r="AL70" s="28">
        <f t="shared" si="69"/>
        <v>28.417724328980846</v>
      </c>
      <c r="AM70" s="28">
        <f t="shared" si="69"/>
        <v>30.387331223848186</v>
      </c>
      <c r="AN70" s="402">
        <f t="shared" si="69"/>
        <v>29.279174242820325</v>
      </c>
      <c r="AO70" s="384">
        <f t="shared" si="70"/>
        <v>-5.1918946463209804E-2</v>
      </c>
      <c r="AP70" s="385">
        <f t="shared" si="70"/>
        <v>-2.0081225444165046E-2</v>
      </c>
      <c r="AQ70" s="386">
        <f t="shared" si="70"/>
        <v>-3.9656517716202468E-2</v>
      </c>
    </row>
    <row r="71" spans="1:43" ht="19.5" customHeight="1">
      <c r="A71" s="8" t="s">
        <v>185</v>
      </c>
      <c r="B71" s="19">
        <v>1.224863</v>
      </c>
      <c r="C71" s="371">
        <v>2.6554199999999994</v>
      </c>
      <c r="D71" s="375">
        <v>3.8802829999999995</v>
      </c>
      <c r="E71" s="19">
        <v>1.4682390000000001</v>
      </c>
      <c r="F71" s="369">
        <v>3.6115379999999995</v>
      </c>
      <c r="G71" s="377">
        <v>5.079777</v>
      </c>
      <c r="H71" s="345">
        <f t="shared" si="55"/>
        <v>9.6183211741538016E-2</v>
      </c>
      <c r="I71" s="323">
        <f t="shared" si="56"/>
        <v>0.155350759000977</v>
      </c>
      <c r="J71" s="399">
        <f t="shared" si="57"/>
        <v>0.13008971143546308</v>
      </c>
      <c r="K71" s="323">
        <f t="shared" si="58"/>
        <v>0.11621768271325696</v>
      </c>
      <c r="L71" s="323">
        <f t="shared" si="59"/>
        <v>0.1935204473916326</v>
      </c>
      <c r="M71" s="399">
        <f t="shared" si="60"/>
        <v>0.1623148092052642</v>
      </c>
      <c r="N71" s="394">
        <f t="shared" si="61"/>
        <v>0.19869650728285534</v>
      </c>
      <c r="O71" s="395">
        <f t="shared" si="61"/>
        <v>0.36006281492193332</v>
      </c>
      <c r="P71" s="386">
        <f t="shared" si="61"/>
        <v>0.3091253911119371</v>
      </c>
      <c r="R71" s="401">
        <v>3.8761769999999998</v>
      </c>
      <c r="S71" s="369">
        <v>8.0097790000000018</v>
      </c>
      <c r="T71" s="374">
        <v>11.885956000000002</v>
      </c>
      <c r="U71" s="19">
        <v>4.455247</v>
      </c>
      <c r="V71" s="119">
        <v>10.041112</v>
      </c>
      <c r="W71" s="375">
        <v>14.496359</v>
      </c>
      <c r="X71" s="345">
        <f t="shared" si="62"/>
        <v>0.10440699414111185</v>
      </c>
      <c r="Y71" s="323">
        <f t="shared" si="63"/>
        <v>0.13450079776622434</v>
      </c>
      <c r="Z71" s="399">
        <f t="shared" si="64"/>
        <v>0.12294432113878934</v>
      </c>
      <c r="AA71" s="323">
        <f t="shared" si="65"/>
        <v>0.1218394433315419</v>
      </c>
      <c r="AB71" s="323">
        <f t="shared" si="66"/>
        <v>0.16454136306766834</v>
      </c>
      <c r="AC71" s="399">
        <f t="shared" si="67"/>
        <v>0.14854137082644928</v>
      </c>
      <c r="AE71" s="394">
        <f t="shared" si="68"/>
        <v>0.14939204272663509</v>
      </c>
      <c r="AF71" s="395">
        <f t="shared" si="68"/>
        <v>0.2536066226046933</v>
      </c>
      <c r="AG71" s="386">
        <f t="shared" si="68"/>
        <v>0.21962078607728294</v>
      </c>
      <c r="AI71" s="27">
        <f t="shared" si="69"/>
        <v>31.645800387471901</v>
      </c>
      <c r="AJ71" s="28">
        <f t="shared" si="69"/>
        <v>30.163887445300567</v>
      </c>
      <c r="AK71" s="402">
        <f t="shared" si="69"/>
        <v>30.631672999108581</v>
      </c>
      <c r="AL71" s="28">
        <f t="shared" si="69"/>
        <v>30.344153778778523</v>
      </c>
      <c r="AM71" s="28">
        <f t="shared" si="69"/>
        <v>27.802869580771411</v>
      </c>
      <c r="AN71" s="402">
        <f t="shared" si="69"/>
        <v>28.537392487898586</v>
      </c>
      <c r="AO71" s="384">
        <f t="shared" si="70"/>
        <v>-4.1131732892073752E-2</v>
      </c>
      <c r="AP71" s="385">
        <f t="shared" si="70"/>
        <v>-7.8272996768425321E-2</v>
      </c>
      <c r="AQ71" s="386">
        <f t="shared" si="70"/>
        <v>-6.83697724009701E-2</v>
      </c>
    </row>
    <row r="72" spans="1:43" ht="19.5" customHeight="1">
      <c r="A72" s="8" t="s">
        <v>189</v>
      </c>
      <c r="B72" s="19">
        <v>1.1683910000000002</v>
      </c>
      <c r="C72" s="371">
        <v>1.8537980000000001</v>
      </c>
      <c r="D72" s="375">
        <v>3.022189</v>
      </c>
      <c r="E72" s="19">
        <v>1.0901090000000002</v>
      </c>
      <c r="F72" s="369">
        <v>2.0297549999999998</v>
      </c>
      <c r="G72" s="377">
        <v>3.1198639999999997</v>
      </c>
      <c r="H72" s="345">
        <f t="shared" si="55"/>
        <v>9.1748708998400125E-2</v>
      </c>
      <c r="I72" s="323">
        <f t="shared" si="56"/>
        <v>0.10845324895289379</v>
      </c>
      <c r="J72" s="399">
        <f t="shared" si="57"/>
        <v>0.10132139715413302</v>
      </c>
      <c r="K72" s="323">
        <f t="shared" si="58"/>
        <v>8.6287002242050409E-2</v>
      </c>
      <c r="L72" s="323">
        <f t="shared" si="59"/>
        <v>0.10876227681818751</v>
      </c>
      <c r="M72" s="399">
        <f t="shared" si="60"/>
        <v>9.9689441073175525E-2</v>
      </c>
      <c r="N72" s="394">
        <f t="shared" si="61"/>
        <v>-6.6999831392059631E-2</v>
      </c>
      <c r="O72" s="395">
        <f t="shared" si="61"/>
        <v>9.4917029795047625E-2</v>
      </c>
      <c r="P72" s="386">
        <f t="shared" si="61"/>
        <v>3.2319289098067569E-2</v>
      </c>
      <c r="R72" s="401">
        <v>4.2299280000000001</v>
      </c>
      <c r="S72" s="369">
        <v>6.951079</v>
      </c>
      <c r="T72" s="374">
        <v>11.181007000000001</v>
      </c>
      <c r="U72" s="19">
        <v>3.8644340000000001</v>
      </c>
      <c r="V72" s="119">
        <v>7.4064619999999985</v>
      </c>
      <c r="W72" s="375">
        <v>11.270895999999999</v>
      </c>
      <c r="X72" s="345">
        <f t="shared" si="62"/>
        <v>0.11393547506043326</v>
      </c>
      <c r="Y72" s="323">
        <f t="shared" si="63"/>
        <v>0.11672302954127058</v>
      </c>
      <c r="Z72" s="399">
        <f t="shared" si="64"/>
        <v>0.11565256637859432</v>
      </c>
      <c r="AA72" s="323">
        <f t="shared" si="65"/>
        <v>0.10568224104106547</v>
      </c>
      <c r="AB72" s="323">
        <f t="shared" si="66"/>
        <v>0.12136796731167712</v>
      </c>
      <c r="AC72" s="399">
        <f t="shared" si="67"/>
        <v>0.11549067888580461</v>
      </c>
      <c r="AE72" s="394">
        <f t="shared" ref="AE72:AE74" si="71">(U72-R72)/R72</f>
        <v>-8.6406671697485157E-2</v>
      </c>
      <c r="AF72" s="395">
        <f t="shared" ref="AF72:AF74" si="72">(V72-S72)/S72</f>
        <v>6.5512562869735558E-2</v>
      </c>
      <c r="AG72" s="386">
        <f t="shared" ref="AG72:AG74" si="73">(W72-T72)/T72</f>
        <v>8.0394368771969874E-3</v>
      </c>
      <c r="AI72" s="27">
        <f t="shared" ref="AI72:AI74" si="74">(R72/B72)*10</f>
        <v>36.203017654192813</v>
      </c>
      <c r="AJ72" s="28">
        <f t="shared" ref="AJ72:AJ74" si="75">(S72/C72)*10</f>
        <v>37.496420861388351</v>
      </c>
      <c r="AK72" s="402">
        <f t="shared" ref="AK72:AK74" si="76">(T72/D72)*10</f>
        <v>36.996385732328456</v>
      </c>
      <c r="AL72" s="28">
        <f t="shared" ref="AL72:AL74" si="77">(U72/E72)*10</f>
        <v>35.449977937986013</v>
      </c>
      <c r="AM72" s="28">
        <f t="shared" ref="AM72:AM74" si="78">(V72/F72)*10</f>
        <v>36.4894383804942</v>
      </c>
      <c r="AN72" s="402">
        <f t="shared" ref="AN72:AN74" si="79">(W72/G72)*10</f>
        <v>36.126241400266167</v>
      </c>
      <c r="AO72" s="384">
        <f t="shared" ref="AO72:AO74" si="80">(AL72-AI72)/AI72</f>
        <v>-2.0800468165381992E-2</v>
      </c>
      <c r="AP72" s="385">
        <f t="shared" ref="AP72:AP74" si="81">(AM72-AJ72)/AJ72</f>
        <v>-2.6855429338619469E-2</v>
      </c>
      <c r="AQ72" s="386">
        <f t="shared" ref="AQ72:AQ74" si="82">(AN72-AK72)/AK72</f>
        <v>-2.3519711853959093E-2</v>
      </c>
    </row>
    <row r="73" spans="1:43" ht="19.5" customHeight="1">
      <c r="A73" s="8" t="s">
        <v>193</v>
      </c>
      <c r="B73" s="19">
        <v>2.7502739999999997</v>
      </c>
      <c r="C73" s="371">
        <v>0.79371700000000012</v>
      </c>
      <c r="D73" s="375">
        <v>3.5439909999999997</v>
      </c>
      <c r="E73" s="19">
        <v>2.2406229999999998</v>
      </c>
      <c r="F73" s="369">
        <v>1.1484310000000002</v>
      </c>
      <c r="G73" s="377">
        <v>3.3890539999999998</v>
      </c>
      <c r="H73" s="345">
        <f t="shared" si="55"/>
        <v>0.21596716244122544</v>
      </c>
      <c r="I73" s="323">
        <f t="shared" si="56"/>
        <v>4.6435041681533812E-2</v>
      </c>
      <c r="J73" s="399">
        <f t="shared" si="57"/>
        <v>0.11881524273355273</v>
      </c>
      <c r="K73" s="323">
        <f t="shared" si="58"/>
        <v>0.17735533036108284</v>
      </c>
      <c r="L73" s="323">
        <f t="shared" si="59"/>
        <v>6.1537461579642828E-2</v>
      </c>
      <c r="M73" s="399">
        <f t="shared" si="60"/>
        <v>0.10829090595833979</v>
      </c>
      <c r="N73" s="394">
        <f t="shared" si="61"/>
        <v>-0.18530917283150694</v>
      </c>
      <c r="O73" s="395">
        <f t="shared" si="61"/>
        <v>0.44690235940517847</v>
      </c>
      <c r="P73" s="386">
        <f t="shared" si="61"/>
        <v>-4.3718226146736802E-2</v>
      </c>
      <c r="R73" s="401">
        <v>5.3063230000000008</v>
      </c>
      <c r="S73" s="369">
        <v>1.8692069999999998</v>
      </c>
      <c r="T73" s="374">
        <v>7.1755300000000002</v>
      </c>
      <c r="U73" s="19">
        <v>4.5823200000000002</v>
      </c>
      <c r="V73" s="119">
        <v>2.7114220000000007</v>
      </c>
      <c r="W73" s="375">
        <v>7.2937420000000008</v>
      </c>
      <c r="X73" s="345">
        <f t="shared" si="62"/>
        <v>0.14292877605224094</v>
      </c>
      <c r="Y73" s="323">
        <f t="shared" si="63"/>
        <v>3.1387861349259555E-2</v>
      </c>
      <c r="Z73" s="399">
        <f t="shared" si="64"/>
        <v>7.4221262863585977E-2</v>
      </c>
      <c r="AA73" s="323">
        <f t="shared" si="65"/>
        <v>0.12531456010564421</v>
      </c>
      <c r="AB73" s="323">
        <f t="shared" si="66"/>
        <v>4.4431440634430087E-2</v>
      </c>
      <c r="AC73" s="399">
        <f t="shared" si="67"/>
        <v>7.4737555487860638E-2</v>
      </c>
      <c r="AE73" s="394">
        <f t="shared" si="71"/>
        <v>-0.13644156226449097</v>
      </c>
      <c r="AF73" s="395">
        <f t="shared" si="72"/>
        <v>0.45057342498717418</v>
      </c>
      <c r="AG73" s="386">
        <f t="shared" si="73"/>
        <v>1.6474323151042591E-2</v>
      </c>
      <c r="AI73" s="27">
        <f t="shared" si="74"/>
        <v>19.2937976361628</v>
      </c>
      <c r="AJ73" s="28">
        <f t="shared" si="75"/>
        <v>23.550043655358266</v>
      </c>
      <c r="AK73" s="402">
        <f t="shared" si="76"/>
        <v>20.247032230047992</v>
      </c>
      <c r="AL73" s="28">
        <f t="shared" si="77"/>
        <v>20.451097752723243</v>
      </c>
      <c r="AM73" s="28">
        <f t="shared" si="78"/>
        <v>23.609794580606064</v>
      </c>
      <c r="AN73" s="402">
        <f t="shared" si="79"/>
        <v>21.521468822863259</v>
      </c>
      <c r="AO73" s="384">
        <f t="shared" si="80"/>
        <v>5.9983013110456215E-2</v>
      </c>
      <c r="AP73" s="385">
        <f t="shared" si="81"/>
        <v>2.5371895747718812E-3</v>
      </c>
      <c r="AQ73" s="386">
        <f t="shared" si="82"/>
        <v>6.2944365294382007E-2</v>
      </c>
    </row>
    <row r="74" spans="1:43" ht="19.5" customHeight="1">
      <c r="A74" s="8" t="s">
        <v>192</v>
      </c>
      <c r="B74" s="19">
        <v>0.35819400000000001</v>
      </c>
      <c r="C74" s="371">
        <v>1.165559</v>
      </c>
      <c r="D74" s="375">
        <v>1.5237530000000001</v>
      </c>
      <c r="E74" s="19">
        <v>0.35617899999999997</v>
      </c>
      <c r="F74" s="369">
        <v>1.123783</v>
      </c>
      <c r="G74" s="377">
        <v>1.479962</v>
      </c>
      <c r="H74" s="345">
        <f t="shared" si="55"/>
        <v>2.8127430860878704E-2</v>
      </c>
      <c r="I74" s="323">
        <f t="shared" si="56"/>
        <v>6.8189015413915616E-2</v>
      </c>
      <c r="J74" s="399">
        <f t="shared" si="57"/>
        <v>5.1085085306644178E-2</v>
      </c>
      <c r="K74" s="323">
        <f t="shared" si="58"/>
        <v>2.8193160657852805E-2</v>
      </c>
      <c r="L74" s="323">
        <f t="shared" si="59"/>
        <v>6.0216724545362969E-2</v>
      </c>
      <c r="M74" s="399">
        <f t="shared" si="60"/>
        <v>4.7289428189670774E-2</v>
      </c>
      <c r="N74" s="394">
        <f t="shared" si="61"/>
        <v>-5.625443195586873E-3</v>
      </c>
      <c r="O74" s="395">
        <f t="shared" si="61"/>
        <v>-3.5842029446814819E-2</v>
      </c>
      <c r="P74" s="386">
        <f t="shared" si="61"/>
        <v>-2.8738909783934886E-2</v>
      </c>
      <c r="R74" s="401">
        <v>1.3606880000000001</v>
      </c>
      <c r="S74" s="369">
        <v>5.7487879999999993</v>
      </c>
      <c r="T74" s="374">
        <v>7.109475999999999</v>
      </c>
      <c r="U74" s="19">
        <v>1.3285239999999998</v>
      </c>
      <c r="V74" s="119">
        <v>4.5015229999999997</v>
      </c>
      <c r="W74" s="375">
        <v>5.8300469999999995</v>
      </c>
      <c r="X74" s="345">
        <f t="shared" si="62"/>
        <v>3.6650891856558981E-2</v>
      </c>
      <c r="Y74" s="323">
        <f t="shared" si="63"/>
        <v>9.6534070688953727E-2</v>
      </c>
      <c r="Z74" s="399">
        <f t="shared" si="64"/>
        <v>7.3538022559776858E-2</v>
      </c>
      <c r="AA74" s="323">
        <f t="shared" si="65"/>
        <v>3.6331683655831733E-2</v>
      </c>
      <c r="AB74" s="323">
        <f t="shared" si="66"/>
        <v>7.3765408681873049E-2</v>
      </c>
      <c r="AC74" s="399">
        <f t="shared" si="67"/>
        <v>5.9739357542306179E-2</v>
      </c>
      <c r="AE74" s="394">
        <f t="shared" si="71"/>
        <v>-2.3638041931728877E-2</v>
      </c>
      <c r="AF74" s="395">
        <f t="shared" si="72"/>
        <v>-0.21696138386038932</v>
      </c>
      <c r="AG74" s="386">
        <f t="shared" si="73"/>
        <v>-0.17996108292650537</v>
      </c>
      <c r="AI74" s="27">
        <f t="shared" si="74"/>
        <v>37.987459309759515</v>
      </c>
      <c r="AJ74" s="28">
        <f t="shared" si="75"/>
        <v>49.322153576095246</v>
      </c>
      <c r="AK74" s="402">
        <f t="shared" si="76"/>
        <v>46.657666957833712</v>
      </c>
      <c r="AL74" s="28">
        <f t="shared" si="77"/>
        <v>37.299335446503022</v>
      </c>
      <c r="AM74" s="28">
        <f t="shared" si="78"/>
        <v>40.056870410034676</v>
      </c>
      <c r="AN74" s="402">
        <f t="shared" si="79"/>
        <v>39.393220907023284</v>
      </c>
      <c r="AO74" s="384">
        <f t="shared" si="80"/>
        <v>-1.8114500831586392E-2</v>
      </c>
      <c r="AP74" s="385">
        <f t="shared" si="81"/>
        <v>-0.18785236438968339</v>
      </c>
      <c r="AQ74" s="386">
        <f t="shared" si="82"/>
        <v>-0.15569672734334489</v>
      </c>
    </row>
    <row r="75" spans="1:43" ht="19.5" customHeight="1">
      <c r="A75" s="8" t="s">
        <v>186</v>
      </c>
      <c r="B75" s="19">
        <v>0.14696700000000001</v>
      </c>
      <c r="C75" s="371">
        <v>0.87638299999999991</v>
      </c>
      <c r="D75" s="375">
        <v>1.02335</v>
      </c>
      <c r="E75" s="19">
        <v>0.16477599999999998</v>
      </c>
      <c r="F75" s="369">
        <v>0.87353999999999998</v>
      </c>
      <c r="G75" s="377">
        <v>1.038316</v>
      </c>
      <c r="H75" s="345">
        <f t="shared" si="55"/>
        <v>1.1540685023564774E-2</v>
      </c>
      <c r="I75" s="323">
        <f t="shared" si="56"/>
        <v>5.1271273179215808E-2</v>
      </c>
      <c r="J75" s="399">
        <f t="shared" si="57"/>
        <v>3.4308658981182856E-2</v>
      </c>
      <c r="K75" s="323">
        <f t="shared" si="58"/>
        <v>1.3042757266875232E-2</v>
      </c>
      <c r="L75" s="323">
        <f t="shared" si="59"/>
        <v>4.680771782395389E-2</v>
      </c>
      <c r="M75" s="399">
        <f t="shared" si="60"/>
        <v>3.3177453150949957E-2</v>
      </c>
      <c r="N75" s="394">
        <f t="shared" si="61"/>
        <v>0.12117686283315277</v>
      </c>
      <c r="O75" s="395">
        <f t="shared" si="61"/>
        <v>-3.2440154589944456E-3</v>
      </c>
      <c r="P75" s="386">
        <f t="shared" si="61"/>
        <v>1.4624517516001403E-2</v>
      </c>
      <c r="R75" s="401">
        <v>0.47671100000000005</v>
      </c>
      <c r="S75" s="369">
        <v>3.7596729999999998</v>
      </c>
      <c r="T75" s="374">
        <v>4.2363840000000001</v>
      </c>
      <c r="U75" s="19">
        <v>0.50399000000000005</v>
      </c>
      <c r="V75" s="119">
        <v>3.3843530000000004</v>
      </c>
      <c r="W75" s="375">
        <v>3.8883430000000003</v>
      </c>
      <c r="X75" s="345">
        <f t="shared" si="62"/>
        <v>1.2840477249620846E-2</v>
      </c>
      <c r="Y75" s="323">
        <f t="shared" si="63"/>
        <v>6.3132705389266519E-2</v>
      </c>
      <c r="Z75" s="399">
        <f t="shared" si="64"/>
        <v>4.3819727665425384E-2</v>
      </c>
      <c r="AA75" s="323">
        <f t="shared" si="65"/>
        <v>1.3782818560825878E-2</v>
      </c>
      <c r="AB75" s="323">
        <f t="shared" si="66"/>
        <v>5.5458604158797616E-2</v>
      </c>
      <c r="AC75" s="399">
        <f t="shared" si="67"/>
        <v>3.9843094356550375E-2</v>
      </c>
      <c r="AE75" s="394">
        <f t="shared" si="68"/>
        <v>5.7223349157036432E-2</v>
      </c>
      <c r="AF75" s="395">
        <f t="shared" si="68"/>
        <v>-9.9827830771452589E-2</v>
      </c>
      <c r="AG75" s="386">
        <f t="shared" si="68"/>
        <v>-8.2155205949224583E-2</v>
      </c>
      <c r="AI75" s="27">
        <f t="shared" si="69"/>
        <v>32.436601413922851</v>
      </c>
      <c r="AJ75" s="28">
        <f t="shared" si="69"/>
        <v>42.899885095899855</v>
      </c>
      <c r="AK75" s="402">
        <f t="shared" si="69"/>
        <v>41.397215029071191</v>
      </c>
      <c r="AL75" s="28">
        <f t="shared" si="69"/>
        <v>30.586371801718705</v>
      </c>
      <c r="AM75" s="28">
        <f t="shared" si="69"/>
        <v>38.742965405133141</v>
      </c>
      <c r="AN75" s="402">
        <f t="shared" si="69"/>
        <v>37.448551308079622</v>
      </c>
      <c r="AO75" s="384">
        <f t="shared" si="70"/>
        <v>-5.704141406781188E-2</v>
      </c>
      <c r="AP75" s="385">
        <f t="shared" si="70"/>
        <v>-9.6898154423355545E-2</v>
      </c>
      <c r="AQ75" s="386">
        <f t="shared" si="70"/>
        <v>-9.5384767265590684E-2</v>
      </c>
    </row>
    <row r="76" spans="1:43" ht="19.5" customHeight="1">
      <c r="A76" s="8" t="s">
        <v>197</v>
      </c>
      <c r="B76" s="19">
        <v>0.28311399999999998</v>
      </c>
      <c r="C76" s="371">
        <v>0.756081</v>
      </c>
      <c r="D76" s="375">
        <v>1.0391949999999999</v>
      </c>
      <c r="E76" s="19">
        <v>0.3620000000000001</v>
      </c>
      <c r="F76" s="369">
        <v>0.75686100000000001</v>
      </c>
      <c r="G76" s="377">
        <v>1.1188610000000001</v>
      </c>
      <c r="H76" s="345">
        <f t="shared" si="55"/>
        <v>2.2231722085648591E-2</v>
      </c>
      <c r="I76" s="323">
        <f t="shared" si="56"/>
        <v>4.423321252992661E-2</v>
      </c>
      <c r="J76" s="399">
        <f t="shared" si="57"/>
        <v>3.4839875770704368E-2</v>
      </c>
      <c r="K76" s="323">
        <f t="shared" si="58"/>
        <v>2.8653918838962206E-2</v>
      </c>
      <c r="L76" s="323">
        <f t="shared" si="59"/>
        <v>4.0555596904498434E-2</v>
      </c>
      <c r="M76" s="399">
        <f t="shared" si="60"/>
        <v>3.5751118551505534E-2</v>
      </c>
      <c r="N76" s="394">
        <f t="shared" si="61"/>
        <v>0.27863687419202204</v>
      </c>
      <c r="O76" s="395">
        <f t="shared" si="61"/>
        <v>1.031635499371103E-3</v>
      </c>
      <c r="P76" s="386">
        <f t="shared" si="61"/>
        <v>7.6661261842099176E-2</v>
      </c>
      <c r="R76" s="401">
        <v>1.2429619999999999</v>
      </c>
      <c r="S76" s="369">
        <v>2.1742560000000002</v>
      </c>
      <c r="T76" s="374">
        <v>3.4172180000000001</v>
      </c>
      <c r="U76" s="19">
        <v>1.4644009999999996</v>
      </c>
      <c r="V76" s="119">
        <v>2.1938999999999997</v>
      </c>
      <c r="W76" s="375">
        <v>3.6583009999999994</v>
      </c>
      <c r="X76" s="345">
        <f t="shared" si="62"/>
        <v>3.3479876241880764E-2</v>
      </c>
      <c r="Y76" s="323">
        <f t="shared" si="63"/>
        <v>3.6510266581387556E-2</v>
      </c>
      <c r="Z76" s="399">
        <f t="shared" si="64"/>
        <v>3.5346550769096853E-2</v>
      </c>
      <c r="AA76" s="323">
        <f t="shared" si="65"/>
        <v>4.0047566982067039E-2</v>
      </c>
      <c r="AB76" s="323">
        <f t="shared" si="66"/>
        <v>3.5950928187451506E-2</v>
      </c>
      <c r="AC76" s="399">
        <f t="shared" si="67"/>
        <v>3.7485898730555037E-2</v>
      </c>
      <c r="AE76" s="394">
        <f t="shared" si="68"/>
        <v>0.17815427985730839</v>
      </c>
      <c r="AF76" s="395">
        <f t="shared" si="68"/>
        <v>9.0348146676378256E-3</v>
      </c>
      <c r="AG76" s="386">
        <f t="shared" si="68"/>
        <v>7.0549493769492974E-2</v>
      </c>
      <c r="AI76" s="27">
        <f t="shared" si="69"/>
        <v>43.90323332650452</v>
      </c>
      <c r="AJ76" s="28">
        <f t="shared" si="69"/>
        <v>28.756918901546268</v>
      </c>
      <c r="AK76" s="402">
        <f t="shared" si="69"/>
        <v>32.883318337751824</v>
      </c>
      <c r="AL76" s="28">
        <f t="shared" si="69"/>
        <v>40.45306629834252</v>
      </c>
      <c r="AM76" s="28">
        <f t="shared" si="69"/>
        <v>28.986828492946522</v>
      </c>
      <c r="AN76" s="402">
        <f t="shared" si="69"/>
        <v>32.696653114193801</v>
      </c>
      <c r="AO76" s="384">
        <f t="shared" si="70"/>
        <v>-7.8585716056569402E-2</v>
      </c>
      <c r="AP76" s="385">
        <f t="shared" si="70"/>
        <v>7.9949313133088097E-3</v>
      </c>
      <c r="AQ76" s="386">
        <f t="shared" si="70"/>
        <v>-5.6765932695947395E-3</v>
      </c>
    </row>
    <row r="77" spans="1:43" ht="19.5" customHeight="1">
      <c r="A77" s="8" t="s">
        <v>199</v>
      </c>
      <c r="B77" s="19">
        <v>0.35008</v>
      </c>
      <c r="C77" s="371">
        <v>0.13113999999999998</v>
      </c>
      <c r="D77" s="375">
        <v>0.48121999999999998</v>
      </c>
      <c r="E77" s="19">
        <v>0.427398</v>
      </c>
      <c r="F77" s="369">
        <v>0.17920900000000003</v>
      </c>
      <c r="G77" s="377">
        <v>0.60660700000000001</v>
      </c>
      <c r="H77" s="345">
        <f t="shared" si="55"/>
        <v>2.7490273415457591E-2</v>
      </c>
      <c r="I77" s="323">
        <f t="shared" si="56"/>
        <v>7.6721191131301734E-3</v>
      </c>
      <c r="J77" s="399">
        <f t="shared" si="57"/>
        <v>1.6133300312625019E-2</v>
      </c>
      <c r="K77" s="323">
        <f t="shared" si="58"/>
        <v>3.383046299429493E-2</v>
      </c>
      <c r="L77" s="323">
        <f t="shared" si="59"/>
        <v>9.6027248935514724E-3</v>
      </c>
      <c r="M77" s="399">
        <f t="shared" si="60"/>
        <v>1.9382996432240569E-2</v>
      </c>
      <c r="N77" s="394">
        <f t="shared" si="61"/>
        <v>0.22085808957952469</v>
      </c>
      <c r="O77" s="395">
        <f t="shared" si="61"/>
        <v>0.36654720146408465</v>
      </c>
      <c r="P77" s="386">
        <f t="shared" si="61"/>
        <v>0.2605606583267529</v>
      </c>
      <c r="R77" s="401">
        <v>1.0557840000000001</v>
      </c>
      <c r="S77" s="369">
        <v>0.62220500000000001</v>
      </c>
      <c r="T77" s="374">
        <v>1.6779890000000002</v>
      </c>
      <c r="U77" s="19">
        <v>1.304136</v>
      </c>
      <c r="V77" s="119">
        <v>0.63175800000000004</v>
      </c>
      <c r="W77" s="375">
        <v>1.935894</v>
      </c>
      <c r="X77" s="345">
        <f t="shared" si="62"/>
        <v>2.8438132185986256E-2</v>
      </c>
      <c r="Y77" s="323">
        <f t="shared" si="63"/>
        <v>1.0448112098240613E-2</v>
      </c>
      <c r="Z77" s="399">
        <f t="shared" si="64"/>
        <v>1.7356552429047857E-2</v>
      </c>
      <c r="AA77" s="323">
        <f t="shared" si="65"/>
        <v>3.5664735146810879E-2</v>
      </c>
      <c r="AB77" s="323">
        <f t="shared" si="66"/>
        <v>1.0352471165435067E-2</v>
      </c>
      <c r="AC77" s="399">
        <f t="shared" si="67"/>
        <v>1.9836729245922936E-2</v>
      </c>
      <c r="AE77" s="394">
        <f t="shared" si="68"/>
        <v>0.23522993339546716</v>
      </c>
      <c r="AF77" s="395">
        <f t="shared" si="68"/>
        <v>1.5353460676143769E-2</v>
      </c>
      <c r="AG77" s="386">
        <f t="shared" si="68"/>
        <v>0.15369886214987094</v>
      </c>
      <c r="AI77" s="27">
        <f t="shared" si="69"/>
        <v>30.158363802559414</v>
      </c>
      <c r="AJ77" s="28">
        <f t="shared" si="69"/>
        <v>47.445859386914755</v>
      </c>
      <c r="AK77" s="402">
        <f t="shared" si="69"/>
        <v>34.869477577823041</v>
      </c>
      <c r="AL77" s="28">
        <f t="shared" si="69"/>
        <v>30.513385649909452</v>
      </c>
      <c r="AM77" s="28">
        <f t="shared" si="69"/>
        <v>35.252582180582444</v>
      </c>
      <c r="AN77" s="402">
        <f t="shared" si="69"/>
        <v>31.913479402644548</v>
      </c>
      <c r="AO77" s="384">
        <f t="shared" si="70"/>
        <v>1.1771920044280012E-2</v>
      </c>
      <c r="AP77" s="385">
        <f t="shared" si="70"/>
        <v>-0.25699349456182752</v>
      </c>
      <c r="AQ77" s="386">
        <f t="shared" si="70"/>
        <v>-8.4773228064033451E-2</v>
      </c>
    </row>
    <row r="78" spans="1:43" ht="19.5" customHeight="1">
      <c r="A78" s="8" t="s">
        <v>198</v>
      </c>
      <c r="B78" s="19">
        <v>2.7329000000000006E-2</v>
      </c>
      <c r="C78" s="371">
        <v>5.4198999999999997E-2</v>
      </c>
      <c r="D78" s="375">
        <v>8.1528000000000003E-2</v>
      </c>
      <c r="E78" s="19">
        <v>2.2749999999999999E-2</v>
      </c>
      <c r="F78" s="369">
        <v>4.9539E-2</v>
      </c>
      <c r="G78" s="377">
        <v>7.2288999999999992E-2</v>
      </c>
      <c r="H78" s="345">
        <f t="shared" si="55"/>
        <v>2.1460285711010071E-3</v>
      </c>
      <c r="I78" s="323">
        <f t="shared" si="56"/>
        <v>3.1708188486544329E-3</v>
      </c>
      <c r="J78" s="399">
        <f t="shared" si="57"/>
        <v>2.7332939360119957E-3</v>
      </c>
      <c r="K78" s="323">
        <f t="shared" si="58"/>
        <v>1.8007642364264915E-3</v>
      </c>
      <c r="L78" s="323">
        <f t="shared" si="59"/>
        <v>2.6544949667798288E-3</v>
      </c>
      <c r="M78" s="399">
        <f t="shared" si="60"/>
        <v>2.309860303442325E-3</v>
      </c>
      <c r="N78" s="394">
        <f t="shared" si="61"/>
        <v>-0.16755095319989774</v>
      </c>
      <c r="O78" s="395">
        <f t="shared" si="61"/>
        <v>-8.5979446115241942E-2</v>
      </c>
      <c r="P78" s="386">
        <f t="shared" si="61"/>
        <v>-0.11332303012461989</v>
      </c>
      <c r="R78" s="401">
        <v>0.41689199999999998</v>
      </c>
      <c r="S78" s="369">
        <v>1.2639419999999999</v>
      </c>
      <c r="T78" s="374">
        <v>1.6808339999999999</v>
      </c>
      <c r="U78" s="19">
        <v>0.35693900000000001</v>
      </c>
      <c r="V78" s="119">
        <v>1.1259399999999999</v>
      </c>
      <c r="W78" s="375">
        <v>1.4828790000000001</v>
      </c>
      <c r="X78" s="345">
        <f t="shared" si="62"/>
        <v>1.1229219047911486E-2</v>
      </c>
      <c r="Y78" s="323">
        <f t="shared" si="63"/>
        <v>2.122420697627701E-2</v>
      </c>
      <c r="Z78" s="399">
        <f t="shared" si="64"/>
        <v>1.7385980149766313E-2</v>
      </c>
      <c r="AA78" s="323">
        <f t="shared" si="65"/>
        <v>9.7613553330078515E-3</v>
      </c>
      <c r="AB78" s="323">
        <f t="shared" si="66"/>
        <v>1.8450516469929873E-2</v>
      </c>
      <c r="AC78" s="399">
        <f t="shared" si="67"/>
        <v>1.5194772661863181E-2</v>
      </c>
      <c r="AE78" s="394">
        <f t="shared" si="68"/>
        <v>-0.14380942786141251</v>
      </c>
      <c r="AF78" s="395">
        <f t="shared" si="68"/>
        <v>-0.10918380748483709</v>
      </c>
      <c r="AG78" s="386">
        <f t="shared" si="68"/>
        <v>-0.11777189181085097</v>
      </c>
      <c r="AI78" s="27">
        <f t="shared" si="69"/>
        <v>152.54564748069814</v>
      </c>
      <c r="AJ78" s="28">
        <f t="shared" si="69"/>
        <v>233.20393365191239</v>
      </c>
      <c r="AK78" s="402">
        <f t="shared" si="69"/>
        <v>206.1664704150721</v>
      </c>
      <c r="AL78" s="28">
        <f t="shared" si="69"/>
        <v>156.89626373626373</v>
      </c>
      <c r="AM78" s="28">
        <f t="shared" si="69"/>
        <v>227.28355437130341</v>
      </c>
      <c r="AN78" s="402">
        <f t="shared" si="69"/>
        <v>205.1320394527522</v>
      </c>
      <c r="AO78" s="384">
        <f t="shared" si="70"/>
        <v>2.8520094328591636E-2</v>
      </c>
      <c r="AP78" s="385">
        <f t="shared" si="70"/>
        <v>-2.5387133003707946E-2</v>
      </c>
      <c r="AQ78" s="386">
        <f t="shared" si="70"/>
        <v>-5.0174548763302629E-3</v>
      </c>
    </row>
    <row r="79" spans="1:43" ht="19.5" customHeight="1">
      <c r="A79" s="8" t="s">
        <v>220</v>
      </c>
      <c r="B79" s="19">
        <v>0.110318</v>
      </c>
      <c r="C79" s="371">
        <v>0.23977500000000002</v>
      </c>
      <c r="D79" s="375">
        <v>0.35009299999999999</v>
      </c>
      <c r="E79" s="19">
        <v>0.159695</v>
      </c>
      <c r="F79" s="369">
        <v>0.20158400000000001</v>
      </c>
      <c r="G79" s="377">
        <v>0.36127900000000002</v>
      </c>
      <c r="H79" s="345">
        <f t="shared" si="55"/>
        <v>8.6627970253840558E-3</v>
      </c>
      <c r="I79" s="323">
        <f t="shared" si="56"/>
        <v>1.4027622085944699E-2</v>
      </c>
      <c r="J79" s="399">
        <f t="shared" si="57"/>
        <v>1.1737158693212731E-2</v>
      </c>
      <c r="K79" s="323">
        <f t="shared" si="58"/>
        <v>1.2640573394994662E-2</v>
      </c>
      <c r="L79" s="323">
        <f t="shared" si="59"/>
        <v>1.0801665624726883E-2</v>
      </c>
      <c r="M79" s="399">
        <f t="shared" si="60"/>
        <v>1.154399729650901E-2</v>
      </c>
      <c r="N79" s="394">
        <f t="shared" ref="N79:N80" si="83">(E79-B79)/B79</f>
        <v>0.44758788230388519</v>
      </c>
      <c r="O79" s="395">
        <f t="shared" ref="O79:O80" si="84">(F79-C79)/C79</f>
        <v>-0.15927849025127724</v>
      </c>
      <c r="P79" s="386">
        <f t="shared" ref="P79:P80" si="85">(G79-D79)/D79</f>
        <v>3.1951510027335678E-2</v>
      </c>
      <c r="R79" s="401">
        <v>0.32755399999999996</v>
      </c>
      <c r="S79" s="369">
        <v>0.70352000000000003</v>
      </c>
      <c r="T79" s="374">
        <v>1.031074</v>
      </c>
      <c r="U79" s="19">
        <v>0.53654099999999993</v>
      </c>
      <c r="V79" s="119">
        <v>0.61468899999999993</v>
      </c>
      <c r="W79" s="375">
        <v>1.15123</v>
      </c>
      <c r="X79" s="345">
        <f t="shared" si="62"/>
        <v>8.8228500811231656E-3</v>
      </c>
      <c r="Y79" s="323">
        <f t="shared" si="63"/>
        <v>1.1813559555699868E-2</v>
      </c>
      <c r="Z79" s="399">
        <f t="shared" si="64"/>
        <v>1.0665081796858078E-2</v>
      </c>
      <c r="AA79" s="323">
        <f t="shared" si="65"/>
        <v>1.4673003935482997E-2</v>
      </c>
      <c r="AB79" s="323">
        <f t="shared" si="66"/>
        <v>1.0072765438997391E-2</v>
      </c>
      <c r="AC79" s="399">
        <f t="shared" si="67"/>
        <v>1.1796429871565211E-2</v>
      </c>
      <c r="AE79" s="394">
        <f t="shared" ref="AE79:AE80" si="86">(U79-R79)/R79</f>
        <v>0.63802304352870065</v>
      </c>
      <c r="AF79" s="395">
        <f t="shared" ref="AF79:AF80" si="87">(V79-S79)/S79</f>
        <v>-0.12626648851489666</v>
      </c>
      <c r="AG79" s="386">
        <f t="shared" ref="AG79:AG80" si="88">(W79-T79)/T79</f>
        <v>0.11653479769638253</v>
      </c>
      <c r="AI79" s="27">
        <f t="shared" ref="AI79" si="89">(R79/B79)*10</f>
        <v>29.691800068891748</v>
      </c>
      <c r="AJ79" s="28">
        <f t="shared" ref="AJ79" si="90">(S79/C79)*10</f>
        <v>29.340840371181315</v>
      </c>
      <c r="AK79" s="402">
        <f t="shared" ref="AK79" si="91">(T79/D79)*10</f>
        <v>29.451431476779032</v>
      </c>
      <c r="AL79" s="28">
        <f t="shared" si="69"/>
        <v>33.597858417608563</v>
      </c>
      <c r="AM79" s="28">
        <f t="shared" si="69"/>
        <v>30.492945868719733</v>
      </c>
      <c r="AN79" s="402">
        <f t="shared" si="69"/>
        <v>31.865400424602591</v>
      </c>
      <c r="AO79" s="384">
        <f t="shared" ref="AO79" si="92">(AL79-AI79)/AI79</f>
        <v>0.13155343696420793</v>
      </c>
      <c r="AP79" s="385">
        <f t="shared" ref="AP79" si="93">(AM79-AJ79)/AJ79</f>
        <v>3.9266274686188624E-2</v>
      </c>
      <c r="AQ79" s="386">
        <f t="shared" ref="AQ79" si="94">(AN79-AK79)/AK79</f>
        <v>8.1964401279674692E-2</v>
      </c>
    </row>
    <row r="80" spans="1:43" ht="19.5" customHeight="1">
      <c r="A80" s="8" t="s">
        <v>221</v>
      </c>
      <c r="B80" s="19">
        <v>0.104703</v>
      </c>
      <c r="C80" s="371">
        <v>0.27702599999999999</v>
      </c>
      <c r="D80" s="375">
        <v>0.38172899999999998</v>
      </c>
      <c r="E80" s="19">
        <v>9.5060999999999993E-2</v>
      </c>
      <c r="F80" s="369">
        <v>0.42576899999999995</v>
      </c>
      <c r="G80" s="377">
        <v>0.5208299999999999</v>
      </c>
      <c r="H80" s="345">
        <f t="shared" si="55"/>
        <v>8.2218752782754114E-3</v>
      </c>
      <c r="I80" s="323">
        <f t="shared" si="56"/>
        <v>1.620692747776422E-2</v>
      </c>
      <c r="J80" s="399">
        <f t="shared" si="57"/>
        <v>1.2797781877390873E-2</v>
      </c>
      <c r="K80" s="323">
        <f t="shared" si="58"/>
        <v>7.5245032562170858E-3</v>
      </c>
      <c r="L80" s="323">
        <f t="shared" si="59"/>
        <v>2.2814381951813335E-2</v>
      </c>
      <c r="M80" s="399">
        <f t="shared" si="60"/>
        <v>1.664215222014229E-2</v>
      </c>
      <c r="N80" s="394">
        <f t="shared" si="83"/>
        <v>-9.2089051889630777E-2</v>
      </c>
      <c r="O80" s="395">
        <f t="shared" si="84"/>
        <v>0.53692794178163772</v>
      </c>
      <c r="P80" s="386">
        <f t="shared" si="85"/>
        <v>0.36439725564471109</v>
      </c>
      <c r="R80" s="401">
        <v>0.28226000000000001</v>
      </c>
      <c r="S80" s="369">
        <v>0.56300699999999992</v>
      </c>
      <c r="T80" s="374">
        <v>0.84526699999999999</v>
      </c>
      <c r="U80" s="19">
        <v>0.282968</v>
      </c>
      <c r="V80" s="119">
        <v>0.80813200000000018</v>
      </c>
      <c r="W80" s="375">
        <v>1.0911000000000002</v>
      </c>
      <c r="X80" s="345">
        <f t="shared" si="62"/>
        <v>7.6028308733760699E-3</v>
      </c>
      <c r="Y80" s="323">
        <f t="shared" si="63"/>
        <v>9.4540549306002877E-3</v>
      </c>
      <c r="Z80" s="399">
        <f t="shared" si="64"/>
        <v>8.7431568395525804E-3</v>
      </c>
      <c r="AA80" s="323">
        <f t="shared" si="65"/>
        <v>7.7384404502465849E-3</v>
      </c>
      <c r="AB80" s="323">
        <f t="shared" si="66"/>
        <v>1.3242670813611182E-2</v>
      </c>
      <c r="AC80" s="399">
        <f t="shared" si="67"/>
        <v>1.1180289458114195E-2</v>
      </c>
      <c r="AE80" s="394">
        <f t="shared" si="86"/>
        <v>2.5083256571954453E-3</v>
      </c>
      <c r="AF80" s="395">
        <f t="shared" si="87"/>
        <v>0.43538535044857396</v>
      </c>
      <c r="AG80" s="386">
        <f t="shared" si="88"/>
        <v>0.29083473032781382</v>
      </c>
      <c r="AI80" s="27">
        <f t="shared" si="69"/>
        <v>26.958157836929217</v>
      </c>
      <c r="AJ80" s="28">
        <f t="shared" si="69"/>
        <v>20.323254856944835</v>
      </c>
      <c r="AK80" s="402">
        <f t="shared" si="69"/>
        <v>22.143117237621453</v>
      </c>
      <c r="AL80" s="28">
        <f t="shared" si="69"/>
        <v>29.766991721105395</v>
      </c>
      <c r="AM80" s="28">
        <f t="shared" si="69"/>
        <v>18.980526999382302</v>
      </c>
      <c r="AN80" s="402">
        <f t="shared" si="69"/>
        <v>20.94925407522609</v>
      </c>
      <c r="AO80" s="384">
        <f t="shared" si="70"/>
        <v>0.10419235250297539</v>
      </c>
      <c r="AP80" s="385">
        <f t="shared" si="70"/>
        <v>-6.6068543991303533E-2</v>
      </c>
      <c r="AQ80" s="386">
        <f t="shared" si="70"/>
        <v>-5.3915767576164647E-2</v>
      </c>
    </row>
    <row r="81" spans="1:43" ht="19.5" customHeight="1">
      <c r="A81" s="8" t="s">
        <v>218</v>
      </c>
      <c r="B81" s="19">
        <v>0.35000600000000004</v>
      </c>
      <c r="C81" s="371">
        <v>0.205369</v>
      </c>
      <c r="D81" s="375">
        <v>0.55537500000000006</v>
      </c>
      <c r="E81" s="19">
        <v>0.34522000000000003</v>
      </c>
      <c r="F81" s="369">
        <v>0.17277099999999998</v>
      </c>
      <c r="G81" s="377">
        <v>0.51799099999999998</v>
      </c>
      <c r="H81" s="345">
        <f t="shared" si="55"/>
        <v>2.7484462514427131E-2</v>
      </c>
      <c r="I81" s="323">
        <f t="shared" si="56"/>
        <v>1.2014758503465235E-2</v>
      </c>
      <c r="J81" s="399">
        <f t="shared" si="57"/>
        <v>1.8619408297918045E-2</v>
      </c>
      <c r="K81" s="323">
        <f t="shared" si="58"/>
        <v>2.7325706799962792E-2</v>
      </c>
      <c r="L81" s="323">
        <f t="shared" si="59"/>
        <v>9.257751466632708E-3</v>
      </c>
      <c r="M81" s="399">
        <f t="shared" si="60"/>
        <v>1.6551437264872848E-2</v>
      </c>
      <c r="N81" s="394">
        <f t="shared" si="61"/>
        <v>-1.3674051301977715E-2</v>
      </c>
      <c r="O81" s="395">
        <f t="shared" si="61"/>
        <v>-0.15872892208658568</v>
      </c>
      <c r="P81" s="386">
        <f t="shared" si="61"/>
        <v>-6.731307674994387E-2</v>
      </c>
      <c r="R81" s="401">
        <v>0.71509800000000001</v>
      </c>
      <c r="S81" s="369">
        <v>0.48072900000000007</v>
      </c>
      <c r="T81" s="374">
        <v>1.195827</v>
      </c>
      <c r="U81" s="19">
        <v>0.67857999999999996</v>
      </c>
      <c r="V81" s="119">
        <v>0.40281300000000003</v>
      </c>
      <c r="W81" s="375">
        <v>1.081393</v>
      </c>
      <c r="X81" s="345">
        <f t="shared" si="62"/>
        <v>1.9261564344538653E-2</v>
      </c>
      <c r="Y81" s="323">
        <f t="shared" si="63"/>
        <v>8.0724367063509817E-3</v>
      </c>
      <c r="Z81" s="399">
        <f t="shared" si="64"/>
        <v>1.2369231277184183E-2</v>
      </c>
      <c r="AA81" s="323">
        <f t="shared" si="65"/>
        <v>1.8557401970287549E-2</v>
      </c>
      <c r="AB81" s="323">
        <f t="shared" si="66"/>
        <v>6.6008027877168087E-3</v>
      </c>
      <c r="AC81" s="399">
        <f t="shared" si="67"/>
        <v>1.1080823717329743E-2</v>
      </c>
      <c r="AE81" s="394">
        <f t="shared" si="68"/>
        <v>-5.1067126463785452E-2</v>
      </c>
      <c r="AF81" s="395">
        <f t="shared" si="68"/>
        <v>-0.16207884275756201</v>
      </c>
      <c r="AG81" s="386">
        <f t="shared" si="68"/>
        <v>-9.5694444096010481E-2</v>
      </c>
      <c r="AI81" s="27">
        <f t="shared" si="69"/>
        <v>20.43102118249401</v>
      </c>
      <c r="AJ81" s="28">
        <f t="shared" si="69"/>
        <v>23.408060612848097</v>
      </c>
      <c r="AK81" s="402">
        <f t="shared" si="69"/>
        <v>21.531883862255231</v>
      </c>
      <c r="AL81" s="28">
        <f t="shared" si="69"/>
        <v>19.656450958808872</v>
      </c>
      <c r="AM81" s="28">
        <f t="shared" si="69"/>
        <v>23.314850293162628</v>
      </c>
      <c r="AN81" s="402">
        <f t="shared" si="69"/>
        <v>20.876675463473305</v>
      </c>
      <c r="AO81" s="384">
        <f t="shared" si="70"/>
        <v>-3.7911478666020695E-2</v>
      </c>
      <c r="AP81" s="385">
        <f t="shared" si="70"/>
        <v>-3.9819753215397744E-3</v>
      </c>
      <c r="AQ81" s="386">
        <f t="shared" si="70"/>
        <v>-3.0429682928509935E-2</v>
      </c>
    </row>
    <row r="82" spans="1:43" ht="19.5" customHeight="1">
      <c r="A82" s="8" t="s">
        <v>217</v>
      </c>
      <c r="B82" s="19">
        <v>5.7987000000000011E-2</v>
      </c>
      <c r="C82" s="371">
        <v>0.25869600000000004</v>
      </c>
      <c r="D82" s="375">
        <v>0.31668300000000005</v>
      </c>
      <c r="E82" s="19">
        <v>7.5158000000000003E-2</v>
      </c>
      <c r="F82" s="369">
        <v>0.17917000000000002</v>
      </c>
      <c r="G82" s="377">
        <v>0.254328</v>
      </c>
      <c r="H82" s="345">
        <f t="shared" si="55"/>
        <v>4.553469162883168E-3</v>
      </c>
      <c r="I82" s="323">
        <f t="shared" si="56"/>
        <v>1.5134562498782402E-2</v>
      </c>
      <c r="J82" s="399">
        <f t="shared" si="57"/>
        <v>1.0617060685139915E-2</v>
      </c>
      <c r="K82" s="323">
        <f t="shared" si="58"/>
        <v>5.9490918013776822E-3</v>
      </c>
      <c r="L82" s="323">
        <f t="shared" si="59"/>
        <v>9.6006351197630551E-3</v>
      </c>
      <c r="M82" s="399">
        <f t="shared" si="60"/>
        <v>8.1265773665962961E-3</v>
      </c>
      <c r="N82" s="394">
        <f t="shared" si="61"/>
        <v>0.29611809543518353</v>
      </c>
      <c r="O82" s="395">
        <f t="shared" si="61"/>
        <v>-0.30741101524569381</v>
      </c>
      <c r="P82" s="386">
        <f t="shared" si="61"/>
        <v>-0.19690037040194783</v>
      </c>
      <c r="R82" s="401">
        <v>0.151585</v>
      </c>
      <c r="S82" s="369">
        <v>1.3460370000000002</v>
      </c>
      <c r="T82" s="374">
        <v>1.4976220000000002</v>
      </c>
      <c r="U82" s="19">
        <v>0.20039800000000002</v>
      </c>
      <c r="V82" s="119">
        <v>0.74544599999999994</v>
      </c>
      <c r="W82" s="375">
        <v>0.94584399999999991</v>
      </c>
      <c r="X82" s="345">
        <f t="shared" si="62"/>
        <v>4.0830267056639674E-3</v>
      </c>
      <c r="Y82" s="323">
        <f t="shared" si="63"/>
        <v>2.2602752251074006E-2</v>
      </c>
      <c r="Z82" s="399">
        <f t="shared" si="64"/>
        <v>1.5490896997474662E-2</v>
      </c>
      <c r="AA82" s="323">
        <f t="shared" si="65"/>
        <v>5.4803652333426933E-3</v>
      </c>
      <c r="AB82" s="323">
        <f t="shared" si="66"/>
        <v>1.221544993555904E-2</v>
      </c>
      <c r="AC82" s="399">
        <f t="shared" si="67"/>
        <v>9.6918794814595914E-3</v>
      </c>
      <c r="AE82" s="394">
        <f t="shared" si="68"/>
        <v>0.32201735000164938</v>
      </c>
      <c r="AF82" s="395">
        <f t="shared" si="68"/>
        <v>-0.44619204375511234</v>
      </c>
      <c r="AG82" s="386">
        <f t="shared" si="68"/>
        <v>-0.36843609402105487</v>
      </c>
      <c r="AI82" s="27">
        <f t="shared" si="69"/>
        <v>26.141204062979625</v>
      </c>
      <c r="AJ82" s="28">
        <f t="shared" si="69"/>
        <v>52.031612394470727</v>
      </c>
      <c r="AK82" s="402">
        <f t="shared" si="69"/>
        <v>47.290887101612654</v>
      </c>
      <c r="AL82" s="28">
        <f t="shared" si="69"/>
        <v>26.663562095851407</v>
      </c>
      <c r="AM82" s="28">
        <f t="shared" si="69"/>
        <v>41.605514316012716</v>
      </c>
      <c r="AN82" s="402">
        <f t="shared" si="69"/>
        <v>37.189927967034691</v>
      </c>
      <c r="AO82" s="384">
        <f t="shared" si="70"/>
        <v>1.9982171885170728E-2</v>
      </c>
      <c r="AP82" s="385">
        <f t="shared" si="70"/>
        <v>-0.20038006893605256</v>
      </c>
      <c r="AQ82" s="386">
        <f t="shared" si="70"/>
        <v>-0.21359208409168354</v>
      </c>
    </row>
    <row r="83" spans="1:43" ht="19.5" customHeight="1">
      <c r="A83" s="8" t="s">
        <v>222</v>
      </c>
      <c r="B83" s="19">
        <v>4.6248000000000004E-2</v>
      </c>
      <c r="C83" s="371">
        <v>0.147753</v>
      </c>
      <c r="D83" s="375">
        <v>0.19400100000000001</v>
      </c>
      <c r="E83" s="19">
        <v>4.7337999999999991E-2</v>
      </c>
      <c r="F83" s="369">
        <v>0.10829799999999999</v>
      </c>
      <c r="G83" s="377">
        <v>0.155636</v>
      </c>
      <c r="H83" s="345">
        <f t="shared" si="55"/>
        <v>3.6316560926590571E-3</v>
      </c>
      <c r="I83" s="323">
        <f t="shared" si="56"/>
        <v>8.6440339737862033E-3</v>
      </c>
      <c r="J83" s="399">
        <f t="shared" si="57"/>
        <v>6.5040447070977229E-3</v>
      </c>
      <c r="K83" s="323">
        <f t="shared" si="58"/>
        <v>3.747014392261857E-3</v>
      </c>
      <c r="L83" s="323">
        <f t="shared" si="59"/>
        <v>5.8030338907188658E-3</v>
      </c>
      <c r="M83" s="399">
        <f t="shared" si="60"/>
        <v>4.9730583932071229E-3</v>
      </c>
      <c r="N83" s="394">
        <f t="shared" si="61"/>
        <v>2.3568586749696998E-2</v>
      </c>
      <c r="O83" s="395">
        <f t="shared" si="61"/>
        <v>-0.26703349508977825</v>
      </c>
      <c r="P83" s="386">
        <f t="shared" si="61"/>
        <v>-0.19775671259426503</v>
      </c>
      <c r="R83" s="401">
        <v>0.21478900000000004</v>
      </c>
      <c r="S83" s="369">
        <v>0.87446800000000002</v>
      </c>
      <c r="T83" s="374">
        <v>1.0892570000000001</v>
      </c>
      <c r="U83" s="19">
        <v>0.22136999999999998</v>
      </c>
      <c r="V83" s="119">
        <v>0.61658100000000005</v>
      </c>
      <c r="W83" s="375">
        <v>0.837951</v>
      </c>
      <c r="X83" s="345">
        <f t="shared" si="62"/>
        <v>5.7854617744688332E-3</v>
      </c>
      <c r="Y83" s="323">
        <f t="shared" si="63"/>
        <v>1.4684130938073903E-2</v>
      </c>
      <c r="Z83" s="399">
        <f t="shared" si="64"/>
        <v>1.1266907130623253E-2</v>
      </c>
      <c r="AA83" s="323">
        <f t="shared" si="65"/>
        <v>6.0538950074605132E-3</v>
      </c>
      <c r="AB83" s="323">
        <f t="shared" si="66"/>
        <v>1.0103769202218442E-2</v>
      </c>
      <c r="AC83" s="399">
        <f t="shared" si="67"/>
        <v>8.5863208979160902E-3</v>
      </c>
      <c r="AE83" s="394">
        <f t="shared" si="68"/>
        <v>3.0639371662421942E-2</v>
      </c>
      <c r="AF83" s="395">
        <f t="shared" si="68"/>
        <v>-0.29490730364061346</v>
      </c>
      <c r="AG83" s="386">
        <f t="shared" si="68"/>
        <v>-0.23071322929299523</v>
      </c>
      <c r="AI83" s="27">
        <f t="shared" si="69"/>
        <v>46.4428732053278</v>
      </c>
      <c r="AJ83" s="28">
        <f t="shared" si="69"/>
        <v>59.184449723525077</v>
      </c>
      <c r="AK83" s="402">
        <f t="shared" si="69"/>
        <v>56.146978623821525</v>
      </c>
      <c r="AL83" s="28">
        <f t="shared" si="69"/>
        <v>46.763699353584862</v>
      </c>
      <c r="AM83" s="28">
        <f t="shared" si="69"/>
        <v>56.933738388520574</v>
      </c>
      <c r="AN83" s="402">
        <f t="shared" si="69"/>
        <v>53.840435374849008</v>
      </c>
      <c r="AO83" s="384">
        <f>(AL83-AI83)/AI83</f>
        <v>6.9079737344987886E-3</v>
      </c>
      <c r="AP83" s="385">
        <f>(AM83-AJ83)/AJ83</f>
        <v>-3.8028761702077189E-2</v>
      </c>
      <c r="AQ83" s="386">
        <f>(AN83-AK83)/AK83</f>
        <v>-4.1080451798236529E-2</v>
      </c>
    </row>
    <row r="84" spans="1:43" ht="19.5" customHeight="1">
      <c r="A84" s="8" t="s">
        <v>206</v>
      </c>
      <c r="B84" s="19">
        <v>8.1018000000000007E-2</v>
      </c>
      <c r="C84" s="371">
        <v>0.18298700000000001</v>
      </c>
      <c r="D84" s="375">
        <v>0.26400500000000005</v>
      </c>
      <c r="E84" s="19">
        <v>0.11646600000000001</v>
      </c>
      <c r="F84" s="369">
        <v>0.19655999999999996</v>
      </c>
      <c r="G84" s="377">
        <v>0.31302599999999997</v>
      </c>
      <c r="H84" s="345">
        <f t="shared" si="55"/>
        <v>6.3619943200798196E-3</v>
      </c>
      <c r="I84" s="323">
        <f t="shared" si="56"/>
        <v>1.0705338265627203E-2</v>
      </c>
      <c r="J84" s="399">
        <f t="shared" si="57"/>
        <v>8.8509869686101347E-3</v>
      </c>
      <c r="K84" s="323">
        <f t="shared" si="58"/>
        <v>9.2188047278966064E-3</v>
      </c>
      <c r="L84" s="323">
        <f t="shared" si="59"/>
        <v>1.0532459893624075E-2</v>
      </c>
      <c r="M84" s="399">
        <f t="shared" si="60"/>
        <v>1.0002162588296106E-2</v>
      </c>
      <c r="N84" s="394">
        <f t="shared" si="61"/>
        <v>0.43753240020736139</v>
      </c>
      <c r="O84" s="395">
        <f t="shared" si="61"/>
        <v>7.4174668145824268E-2</v>
      </c>
      <c r="P84" s="386">
        <f t="shared" si="61"/>
        <v>0.18568208935436797</v>
      </c>
      <c r="R84" s="401">
        <v>0.181037</v>
      </c>
      <c r="S84" s="369">
        <v>0.30067299999999997</v>
      </c>
      <c r="T84" s="374">
        <v>0.48170999999999997</v>
      </c>
      <c r="U84" s="19">
        <v>0.30616299999999996</v>
      </c>
      <c r="V84" s="119">
        <v>0.50008000000000008</v>
      </c>
      <c r="W84" s="375">
        <v>0.80624300000000004</v>
      </c>
      <c r="X84" s="345">
        <f t="shared" si="62"/>
        <v>4.8763327882922957E-3</v>
      </c>
      <c r="Y84" s="323">
        <f t="shared" si="63"/>
        <v>5.0489231184485811E-3</v>
      </c>
      <c r="Z84" s="399">
        <f t="shared" si="64"/>
        <v>4.9826458162697384E-3</v>
      </c>
      <c r="AA84" s="323">
        <f t="shared" si="65"/>
        <v>8.3727635053039394E-3</v>
      </c>
      <c r="AB84" s="323">
        <f t="shared" si="66"/>
        <v>8.1946944564386497E-3</v>
      </c>
      <c r="AC84" s="399">
        <f t="shared" si="67"/>
        <v>8.2614151897886182E-3</v>
      </c>
      <c r="AE84" s="394">
        <f t="shared" si="68"/>
        <v>0.69116258002507747</v>
      </c>
      <c r="AF84" s="395">
        <f t="shared" si="68"/>
        <v>0.66320221636129661</v>
      </c>
      <c r="AG84" s="386">
        <f t="shared" si="68"/>
        <v>0.67371032363870398</v>
      </c>
      <c r="AI84" s="27">
        <f t="shared" si="69"/>
        <v>22.345281295514575</v>
      </c>
      <c r="AJ84" s="28">
        <f t="shared" si="69"/>
        <v>16.431385836152291</v>
      </c>
      <c r="AK84" s="402">
        <f t="shared" si="69"/>
        <v>18.246245336262568</v>
      </c>
      <c r="AL84" s="28">
        <f t="shared" si="69"/>
        <v>26.287757800559813</v>
      </c>
      <c r="AM84" s="28">
        <f t="shared" si="69"/>
        <v>25.44159544159545</v>
      </c>
      <c r="AN84" s="402">
        <f t="shared" si="69"/>
        <v>25.756422789161284</v>
      </c>
      <c r="AO84" s="384">
        <f t="shared" ref="AO84:AQ97" si="95">(AL84-AI84)/AI84</f>
        <v>0.17643440925653606</v>
      </c>
      <c r="AP84" s="385">
        <f t="shared" si="95"/>
        <v>0.54835360177708925</v>
      </c>
      <c r="AQ84" s="386">
        <f t="shared" si="95"/>
        <v>0.41160125354518817</v>
      </c>
    </row>
    <row r="85" spans="1:43" ht="19.5" customHeight="1">
      <c r="A85" s="8" t="s">
        <v>224</v>
      </c>
      <c r="B85" s="19">
        <v>1.655E-3</v>
      </c>
      <c r="C85" s="371">
        <v>4.3089999999999995E-3</v>
      </c>
      <c r="D85" s="375">
        <v>5.9639999999999997E-3</v>
      </c>
      <c r="E85" s="19">
        <v>9.0050000000000009E-3</v>
      </c>
      <c r="F85" s="369">
        <v>6.3369999999999989E-3</v>
      </c>
      <c r="G85" s="377">
        <v>1.5342E-2</v>
      </c>
      <c r="H85" s="345">
        <f t="shared" si="55"/>
        <v>1.2996001628936903E-4</v>
      </c>
      <c r="I85" s="323">
        <f t="shared" si="56"/>
        <v>2.5209059980538294E-4</v>
      </c>
      <c r="J85" s="399">
        <f t="shared" si="57"/>
        <v>1.9994805507771E-4</v>
      </c>
      <c r="K85" s="323">
        <f t="shared" si="58"/>
        <v>7.1278601973716739E-4</v>
      </c>
      <c r="L85" s="323">
        <f t="shared" si="59"/>
        <v>3.3956144864619333E-4</v>
      </c>
      <c r="M85" s="399">
        <f t="shared" si="60"/>
        <v>4.9022502421408728E-4</v>
      </c>
      <c r="N85" s="394">
        <f t="shared" si="61"/>
        <v>4.4410876132930515</v>
      </c>
      <c r="O85" s="395">
        <f t="shared" si="61"/>
        <v>0.4706428405662566</v>
      </c>
      <c r="P85" s="386">
        <f t="shared" si="61"/>
        <v>1.5724346076458755</v>
      </c>
      <c r="R85" s="401">
        <v>1.7842E-2</v>
      </c>
      <c r="S85" s="369">
        <v>0.12626899999999999</v>
      </c>
      <c r="T85" s="374">
        <v>0.14411099999999999</v>
      </c>
      <c r="U85" s="19">
        <v>5.3089999999999998E-2</v>
      </c>
      <c r="V85" s="119">
        <v>0.64787700000000004</v>
      </c>
      <c r="W85" s="375">
        <v>0.70096700000000001</v>
      </c>
      <c r="X85" s="345">
        <f t="shared" si="62"/>
        <v>4.8058424304816774E-4</v>
      </c>
      <c r="Y85" s="323">
        <f t="shared" si="63"/>
        <v>2.1203183300242587E-3</v>
      </c>
      <c r="Z85" s="399">
        <f t="shared" si="64"/>
        <v>1.4906355924279094E-3</v>
      </c>
      <c r="AA85" s="323">
        <f t="shared" si="65"/>
        <v>1.4518737224830764E-3</v>
      </c>
      <c r="AB85" s="323">
        <f t="shared" si="66"/>
        <v>1.0616609463194093E-2</v>
      </c>
      <c r="AC85" s="399">
        <f t="shared" si="67"/>
        <v>7.1826724961836048E-3</v>
      </c>
      <c r="AE85" s="394">
        <f t="shared" si="68"/>
        <v>1.9755632776594554</v>
      </c>
      <c r="AF85" s="395">
        <f t="shared" si="68"/>
        <v>4.1309268308135811</v>
      </c>
      <c r="AG85" s="386">
        <f t="shared" si="68"/>
        <v>3.8640769962043153</v>
      </c>
      <c r="AI85" s="27">
        <f t="shared" si="69"/>
        <v>107.80664652567977</v>
      </c>
      <c r="AJ85" s="28">
        <f t="shared" si="69"/>
        <v>293.03550707820841</v>
      </c>
      <c r="AK85" s="402">
        <f t="shared" si="69"/>
        <v>241.6348088531187</v>
      </c>
      <c r="AL85" s="28">
        <f t="shared" si="69"/>
        <v>58.956135480288722</v>
      </c>
      <c r="AM85" s="28">
        <f t="shared" si="69"/>
        <v>1022.3717847561941</v>
      </c>
      <c r="AN85" s="402">
        <f t="shared" si="69"/>
        <v>456.89414678659887</v>
      </c>
      <c r="AO85" s="384">
        <f t="shared" si="95"/>
        <v>-0.45313079127968936</v>
      </c>
      <c r="AP85" s="385">
        <f t="shared" si="95"/>
        <v>2.4889006965402753</v>
      </c>
      <c r="AQ85" s="386">
        <f t="shared" si="95"/>
        <v>0.89084573102349984</v>
      </c>
    </row>
    <row r="86" spans="1:43" ht="19.5" customHeight="1">
      <c r="A86" s="8" t="s">
        <v>225</v>
      </c>
      <c r="B86" s="19">
        <v>1.6718E-2</v>
      </c>
      <c r="C86" s="371">
        <v>0.20960300000000001</v>
      </c>
      <c r="D86" s="375">
        <v>0.22632100000000002</v>
      </c>
      <c r="E86" s="19">
        <v>1.9334E-2</v>
      </c>
      <c r="F86" s="369">
        <v>0.17920900000000001</v>
      </c>
      <c r="G86" s="377">
        <v>0.198543</v>
      </c>
      <c r="H86" s="345">
        <f t="shared" si="55"/>
        <v>1.3127924787466293E-3</v>
      </c>
      <c r="I86" s="323">
        <f t="shared" si="56"/>
        <v>1.2262461357857435E-2</v>
      </c>
      <c r="J86" s="399">
        <f t="shared" si="57"/>
        <v>7.5875995595644551E-3</v>
      </c>
      <c r="K86" s="323">
        <f t="shared" si="58"/>
        <v>1.5303725603107599E-3</v>
      </c>
      <c r="L86" s="323">
        <f t="shared" si="59"/>
        <v>9.6027248935514724E-3</v>
      </c>
      <c r="M86" s="399">
        <f t="shared" si="60"/>
        <v>6.3440716322863723E-3</v>
      </c>
      <c r="N86" s="394">
        <f t="shared" si="61"/>
        <v>0.15647804761335091</v>
      </c>
      <c r="O86" s="395">
        <f t="shared" si="61"/>
        <v>-0.14500746649618565</v>
      </c>
      <c r="P86" s="386">
        <f t="shared" si="61"/>
        <v>-0.12273717419064083</v>
      </c>
      <c r="R86" s="401">
        <v>6.3531000000000004E-2</v>
      </c>
      <c r="S86" s="369">
        <v>0.52801799999999999</v>
      </c>
      <c r="T86" s="374">
        <v>0.59154899999999999</v>
      </c>
      <c r="U86" s="19">
        <v>7.7188999999999994E-2</v>
      </c>
      <c r="V86" s="119">
        <v>0.43092600000000003</v>
      </c>
      <c r="W86" s="375">
        <v>0.50811499999999998</v>
      </c>
      <c r="X86" s="345">
        <f t="shared" si="62"/>
        <v>1.7112429965863215E-3</v>
      </c>
      <c r="Y86" s="323">
        <f t="shared" si="63"/>
        <v>8.8665170705616511E-3</v>
      </c>
      <c r="Z86" s="399">
        <f t="shared" si="64"/>
        <v>6.1187833965841432E-3</v>
      </c>
      <c r="AA86" s="323">
        <f t="shared" si="65"/>
        <v>2.1109188315077449E-3</v>
      </c>
      <c r="AB86" s="323">
        <f t="shared" si="66"/>
        <v>7.0614839692354847E-3</v>
      </c>
      <c r="AC86" s="399">
        <f t="shared" si="67"/>
        <v>5.2065555659515103E-3</v>
      </c>
      <c r="AE86" s="394">
        <f t="shared" si="68"/>
        <v>0.21498166249547448</v>
      </c>
      <c r="AF86" s="395">
        <f t="shared" si="68"/>
        <v>-0.18388009499676139</v>
      </c>
      <c r="AG86" s="386">
        <f t="shared" si="68"/>
        <v>-0.141043260997821</v>
      </c>
      <c r="AI86" s="27">
        <f t="shared" si="69"/>
        <v>38.001555209953345</v>
      </c>
      <c r="AJ86" s="28">
        <f t="shared" si="69"/>
        <v>25.191337910239831</v>
      </c>
      <c r="AK86" s="402">
        <f t="shared" si="69"/>
        <v>26.13760985502892</v>
      </c>
      <c r="AL86" s="28">
        <f t="shared" si="69"/>
        <v>39.923968139029682</v>
      </c>
      <c r="AM86" s="28">
        <f t="shared" si="69"/>
        <v>24.046002153909679</v>
      </c>
      <c r="AN86" s="402">
        <f t="shared" si="69"/>
        <v>25.59218909757584</v>
      </c>
      <c r="AO86" s="384">
        <f t="shared" si="95"/>
        <v>5.0587743539843862E-2</v>
      </c>
      <c r="AP86" s="385">
        <f t="shared" si="95"/>
        <v>-4.5465459611995954E-2</v>
      </c>
      <c r="AQ86" s="386">
        <f t="shared" si="95"/>
        <v>-2.086727747786548E-2</v>
      </c>
    </row>
    <row r="87" spans="1:43" ht="19.5" customHeight="1">
      <c r="A87" s="8" t="s">
        <v>223</v>
      </c>
      <c r="B87" s="19">
        <v>2.6577999999999997E-2</v>
      </c>
      <c r="C87" s="371">
        <v>0.105294</v>
      </c>
      <c r="D87" s="375">
        <v>0.13187199999999999</v>
      </c>
      <c r="E87" s="19">
        <v>1.7278000000000002E-2</v>
      </c>
      <c r="F87" s="369">
        <v>9.1637999999999997E-2</v>
      </c>
      <c r="G87" s="377">
        <v>0.108916</v>
      </c>
      <c r="H87" s="345">
        <f t="shared" si="55"/>
        <v>2.0870557782107853E-3</v>
      </c>
      <c r="I87" s="323">
        <f t="shared" si="56"/>
        <v>6.160043540475283E-3</v>
      </c>
      <c r="J87" s="399">
        <f t="shared" si="57"/>
        <v>4.4211183633815852E-3</v>
      </c>
      <c r="K87" s="323">
        <f t="shared" si="58"/>
        <v>1.3676309660209638E-3</v>
      </c>
      <c r="L87" s="323">
        <f t="shared" si="59"/>
        <v>4.9103253954615542E-3</v>
      </c>
      <c r="M87" s="399">
        <f t="shared" si="60"/>
        <v>3.480207843651514E-3</v>
      </c>
      <c r="N87" s="394">
        <f t="shared" si="61"/>
        <v>-0.34991346226202108</v>
      </c>
      <c r="O87" s="395">
        <f t="shared" si="61"/>
        <v>-0.12969399965810019</v>
      </c>
      <c r="P87" s="386">
        <f t="shared" si="61"/>
        <v>-0.17407789371511764</v>
      </c>
      <c r="R87" s="401">
        <v>9.8399E-2</v>
      </c>
      <c r="S87" s="369">
        <v>0.33705499999999999</v>
      </c>
      <c r="T87" s="374">
        <v>0.43545400000000001</v>
      </c>
      <c r="U87" s="19">
        <v>5.6136000000000005E-2</v>
      </c>
      <c r="V87" s="119">
        <v>0.37706600000000001</v>
      </c>
      <c r="W87" s="375">
        <v>0.43320200000000003</v>
      </c>
      <c r="X87" s="345">
        <f t="shared" si="62"/>
        <v>2.6504320665674619E-3</v>
      </c>
      <c r="Y87" s="323">
        <f t="shared" si="63"/>
        <v>5.6598523368865403E-3</v>
      </c>
      <c r="Z87" s="399">
        <f t="shared" si="64"/>
        <v>4.5041893489400735E-3</v>
      </c>
      <c r="AA87" s="323">
        <f t="shared" si="65"/>
        <v>1.535173917598606E-3</v>
      </c>
      <c r="AB87" s="323">
        <f t="shared" si="66"/>
        <v>6.1788926969914724E-3</v>
      </c>
      <c r="AC87" s="399">
        <f t="shared" si="67"/>
        <v>4.4389366271047424E-3</v>
      </c>
      <c r="AE87" s="394">
        <f t="shared" si="68"/>
        <v>-0.429506397422738</v>
      </c>
      <c r="AF87" s="395">
        <f t="shared" si="68"/>
        <v>0.11870762931865725</v>
      </c>
      <c r="AG87" s="386">
        <f t="shared" si="68"/>
        <v>-5.1716139936709184E-3</v>
      </c>
      <c r="AI87" s="27">
        <f t="shared" si="69"/>
        <v>37.022725562495303</v>
      </c>
      <c r="AJ87" s="28">
        <f t="shared" si="69"/>
        <v>32.010845822174105</v>
      </c>
      <c r="AK87" s="402">
        <f t="shared" si="69"/>
        <v>33.020959718514924</v>
      </c>
      <c r="AL87" s="28">
        <f t="shared" si="69"/>
        <v>32.489871512906589</v>
      </c>
      <c r="AM87" s="28">
        <f t="shared" si="69"/>
        <v>41.1473406228857</v>
      </c>
      <c r="AN87" s="402">
        <f t="shared" si="69"/>
        <v>39.773954239964752</v>
      </c>
      <c r="AO87" s="384">
        <f t="shared" si="95"/>
        <v>-0.12243436918054941</v>
      </c>
      <c r="AP87" s="385">
        <f t="shared" si="95"/>
        <v>0.28541872499922172</v>
      </c>
      <c r="AQ87" s="386">
        <f t="shared" si="95"/>
        <v>0.20450630687343135</v>
      </c>
    </row>
    <row r="88" spans="1:43" ht="19.5" customHeight="1">
      <c r="A88" s="8" t="s">
        <v>227</v>
      </c>
      <c r="B88" s="19">
        <v>8.3724000000000021E-2</v>
      </c>
      <c r="C88" s="371">
        <v>0.10095200000000001</v>
      </c>
      <c r="D88" s="375">
        <v>0.18467600000000003</v>
      </c>
      <c r="E88" s="19">
        <v>7.1866999999999986E-2</v>
      </c>
      <c r="F88" s="369">
        <v>7.2207999999999994E-2</v>
      </c>
      <c r="G88" s="377">
        <v>0.14407499999999998</v>
      </c>
      <c r="H88" s="345">
        <f t="shared" si="55"/>
        <v>6.5744848361396586E-3</v>
      </c>
      <c r="I88" s="323">
        <f t="shared" si="56"/>
        <v>5.9060223326881005E-3</v>
      </c>
      <c r="J88" s="399">
        <f t="shared" si="57"/>
        <v>6.1914163345961068E-3</v>
      </c>
      <c r="K88" s="323">
        <f t="shared" si="58"/>
        <v>5.6885944342533034E-3</v>
      </c>
      <c r="L88" s="323">
        <f t="shared" si="59"/>
        <v>3.8691893772833095E-3</v>
      </c>
      <c r="M88" s="399">
        <f t="shared" si="60"/>
        <v>4.6036481790929871E-3</v>
      </c>
      <c r="N88" s="394">
        <f t="shared" si="61"/>
        <v>-0.14162008504132664</v>
      </c>
      <c r="O88" s="395">
        <f t="shared" si="61"/>
        <v>-0.28472937633726936</v>
      </c>
      <c r="P88" s="386">
        <f t="shared" si="61"/>
        <v>-0.21984989928306897</v>
      </c>
      <c r="R88" s="401">
        <v>0.30590699999999998</v>
      </c>
      <c r="S88" s="369">
        <v>0.27757200000000004</v>
      </c>
      <c r="T88" s="374">
        <v>0.58347900000000008</v>
      </c>
      <c r="U88" s="19">
        <v>0.239034</v>
      </c>
      <c r="V88" s="119">
        <v>0.183583</v>
      </c>
      <c r="W88" s="375">
        <v>0.42261700000000002</v>
      </c>
      <c r="X88" s="345">
        <f t="shared" si="62"/>
        <v>8.239776036214317E-3</v>
      </c>
      <c r="Y88" s="323">
        <f t="shared" si="63"/>
        <v>4.661009428295889E-3</v>
      </c>
      <c r="Z88" s="399">
        <f t="shared" si="64"/>
        <v>6.0353100376393503E-3</v>
      </c>
      <c r="AA88" s="323">
        <f t="shared" si="65"/>
        <v>6.5369595663970562E-3</v>
      </c>
      <c r="AB88" s="323">
        <f t="shared" si="66"/>
        <v>3.0083318516964811E-3</v>
      </c>
      <c r="AC88" s="399">
        <f t="shared" si="67"/>
        <v>4.3304741911097478E-3</v>
      </c>
      <c r="AE88" s="394">
        <f t="shared" si="68"/>
        <v>-0.21860565465974952</v>
      </c>
      <c r="AF88" s="395">
        <f t="shared" si="68"/>
        <v>-0.33861124320896929</v>
      </c>
      <c r="AG88" s="386">
        <f t="shared" si="68"/>
        <v>-0.27569458369538585</v>
      </c>
      <c r="AI88" s="27">
        <f t="shared" si="69"/>
        <v>36.537551956428253</v>
      </c>
      <c r="AJ88" s="28">
        <f t="shared" si="69"/>
        <v>27.49544337903162</v>
      </c>
      <c r="AK88" s="402">
        <f t="shared" si="69"/>
        <v>31.594738894063113</v>
      </c>
      <c r="AL88" s="28">
        <f t="shared" si="69"/>
        <v>33.260606397929514</v>
      </c>
      <c r="AM88" s="28">
        <f t="shared" si="69"/>
        <v>25.424191225348991</v>
      </c>
      <c r="AN88" s="402">
        <f t="shared" si="69"/>
        <v>29.333125108450467</v>
      </c>
      <c r="AO88" s="384">
        <f t="shared" si="95"/>
        <v>-8.9687058465399108E-2</v>
      </c>
      <c r="AP88" s="385">
        <f t="shared" si="95"/>
        <v>-7.5330742084420879E-2</v>
      </c>
      <c r="AQ88" s="386">
        <f t="shared" si="95"/>
        <v>-7.1581974239312979E-2</v>
      </c>
    </row>
    <row r="89" spans="1:43" ht="19.5" customHeight="1">
      <c r="A89" s="8" t="s">
        <v>228</v>
      </c>
      <c r="B89" s="19">
        <v>0.121142</v>
      </c>
      <c r="C89" s="371">
        <v>0.112272</v>
      </c>
      <c r="D89" s="375">
        <v>0.23341400000000001</v>
      </c>
      <c r="E89" s="19">
        <v>0.10595299999999999</v>
      </c>
      <c r="F89" s="369">
        <v>9.9074999999999983E-2</v>
      </c>
      <c r="G89" s="377">
        <v>0.20502799999999999</v>
      </c>
      <c r="H89" s="345">
        <f t="shared" si="55"/>
        <v>9.5127590896234102E-3</v>
      </c>
      <c r="I89" s="323">
        <f t="shared" si="56"/>
        <v>6.56827937371779E-3</v>
      </c>
      <c r="J89" s="399">
        <f t="shared" si="57"/>
        <v>7.8253982776506723E-3</v>
      </c>
      <c r="K89" s="323">
        <f t="shared" si="58"/>
        <v>8.3866537644877379E-3</v>
      </c>
      <c r="L89" s="323">
        <f t="shared" si="59"/>
        <v>5.3088291817297781E-3</v>
      </c>
      <c r="M89" s="399">
        <f t="shared" si="60"/>
        <v>6.5512877241927963E-3</v>
      </c>
      <c r="N89" s="394">
        <f t="shared" si="61"/>
        <v>-0.1253817833616748</v>
      </c>
      <c r="O89" s="395">
        <f t="shared" si="61"/>
        <v>-0.11754489097905101</v>
      </c>
      <c r="P89" s="386">
        <f t="shared" si="61"/>
        <v>-0.1216122426246927</v>
      </c>
      <c r="R89" s="401">
        <v>0.24209700000000001</v>
      </c>
      <c r="S89" s="369">
        <v>0.23117299999999999</v>
      </c>
      <c r="T89" s="374">
        <v>0.47326999999999997</v>
      </c>
      <c r="U89" s="19">
        <v>0.211175</v>
      </c>
      <c r="V89" s="119">
        <v>0.20625000000000002</v>
      </c>
      <c r="W89" s="375">
        <v>0.41742500000000005</v>
      </c>
      <c r="X89" s="345">
        <f t="shared" si="62"/>
        <v>6.5210180186768447E-3</v>
      </c>
      <c r="Y89" s="323">
        <f t="shared" si="63"/>
        <v>3.8818740095090481E-3</v>
      </c>
      <c r="Z89" s="399">
        <f t="shared" si="64"/>
        <v>4.8953453020821221E-3</v>
      </c>
      <c r="AA89" s="323">
        <f t="shared" si="65"/>
        <v>5.7750882152074528E-3</v>
      </c>
      <c r="AB89" s="323">
        <f t="shared" si="66"/>
        <v>3.3797706999689476E-3</v>
      </c>
      <c r="AC89" s="399">
        <f t="shared" si="67"/>
        <v>4.2772727770628884E-3</v>
      </c>
      <c r="AE89" s="394">
        <f t="shared" si="68"/>
        <v>-0.12772566368026042</v>
      </c>
      <c r="AF89" s="395">
        <f t="shared" si="68"/>
        <v>-0.10781103329541068</v>
      </c>
      <c r="AG89" s="386">
        <f t="shared" si="68"/>
        <v>-0.11799818285545234</v>
      </c>
      <c r="AI89" s="27">
        <f t="shared" si="69"/>
        <v>19.984563570025259</v>
      </c>
      <c r="AJ89" s="28">
        <f t="shared" si="69"/>
        <v>20.590441071683053</v>
      </c>
      <c r="AK89" s="402">
        <f t="shared" si="69"/>
        <v>20.275990300496112</v>
      </c>
      <c r="AL89" s="28">
        <f t="shared" si="69"/>
        <v>19.931007144677359</v>
      </c>
      <c r="AM89" s="28">
        <f t="shared" si="69"/>
        <v>20.817562452687362</v>
      </c>
      <c r="AN89" s="402">
        <f t="shared" si="69"/>
        <v>20.35941432389723</v>
      </c>
      <c r="AO89" s="384">
        <f t="shared" si="95"/>
        <v>-2.6798896638517795E-3</v>
      </c>
      <c r="AP89" s="385">
        <f t="shared" si="95"/>
        <v>1.1030428159047909E-2</v>
      </c>
      <c r="AQ89" s="386">
        <f t="shared" si="95"/>
        <v>4.1144241126943679E-3</v>
      </c>
    </row>
    <row r="90" spans="1:43" ht="19.5" customHeight="1">
      <c r="A90" s="8" t="s">
        <v>204</v>
      </c>
      <c r="B90" s="19">
        <v>1.2391000000000001E-2</v>
      </c>
      <c r="C90" s="371">
        <v>0.12692800000000001</v>
      </c>
      <c r="D90" s="375">
        <v>0.13931900000000003</v>
      </c>
      <c r="E90" s="19">
        <v>1.7793999999999997E-2</v>
      </c>
      <c r="F90" s="369">
        <v>0.15376399999999998</v>
      </c>
      <c r="G90" s="377">
        <v>0.17155799999999999</v>
      </c>
      <c r="H90" s="345">
        <f t="shared" si="55"/>
        <v>9.7301181984385001E-4</v>
      </c>
      <c r="I90" s="323">
        <f t="shared" si="56"/>
        <v>7.4257033307258422E-3</v>
      </c>
      <c r="J90" s="399">
        <f t="shared" si="57"/>
        <v>4.6707852255820732E-3</v>
      </c>
      <c r="K90" s="323">
        <f t="shared" si="58"/>
        <v>1.4084746735372742E-3</v>
      </c>
      <c r="L90" s="323">
        <f t="shared" si="59"/>
        <v>8.2392814564672991E-3</v>
      </c>
      <c r="M90" s="399">
        <f t="shared" si="60"/>
        <v>5.4818162367436044E-3</v>
      </c>
      <c r="N90" s="394">
        <f t="shared" si="61"/>
        <v>0.43604228875796919</v>
      </c>
      <c r="O90" s="395">
        <f t="shared" si="61"/>
        <v>0.21142695071221454</v>
      </c>
      <c r="P90" s="386">
        <f t="shared" si="61"/>
        <v>0.23140418751211217</v>
      </c>
      <c r="R90" s="401">
        <v>3.1755999999999993E-2</v>
      </c>
      <c r="S90" s="369">
        <v>0.28577900000000001</v>
      </c>
      <c r="T90" s="374">
        <v>0.31753500000000001</v>
      </c>
      <c r="U90" s="19">
        <v>4.2029999999999998E-2</v>
      </c>
      <c r="V90" s="119">
        <v>0.36003400000000002</v>
      </c>
      <c r="W90" s="375">
        <v>0.40206400000000003</v>
      </c>
      <c r="X90" s="345">
        <f t="shared" si="62"/>
        <v>8.5536561048299583E-4</v>
      </c>
      <c r="Y90" s="323">
        <f t="shared" si="63"/>
        <v>4.7988219755918131E-3</v>
      </c>
      <c r="Z90" s="399">
        <f t="shared" si="64"/>
        <v>3.2844749730526904E-3</v>
      </c>
      <c r="AA90" s="323">
        <f t="shared" si="65"/>
        <v>1.1494114250511151E-3</v>
      </c>
      <c r="AB90" s="323">
        <f t="shared" si="66"/>
        <v>5.8997932809339154E-3</v>
      </c>
      <c r="AC90" s="399">
        <f t="shared" si="67"/>
        <v>4.1198715981002887E-3</v>
      </c>
      <c r="AE90" s="394">
        <f t="shared" si="68"/>
        <v>0.32352941176470612</v>
      </c>
      <c r="AF90" s="395">
        <f t="shared" si="68"/>
        <v>0.25983364767880079</v>
      </c>
      <c r="AG90" s="386">
        <f t="shared" si="68"/>
        <v>0.26620372557355887</v>
      </c>
      <c r="AI90" s="27">
        <f t="shared" si="69"/>
        <v>25.628278589298677</v>
      </c>
      <c r="AJ90" s="28">
        <f t="shared" si="69"/>
        <v>22.515047901172316</v>
      </c>
      <c r="AK90" s="402">
        <f t="shared" si="69"/>
        <v>22.791937926628812</v>
      </c>
      <c r="AL90" s="28">
        <f t="shared" si="69"/>
        <v>23.620321456670791</v>
      </c>
      <c r="AM90" s="28">
        <f t="shared" si="69"/>
        <v>23.414713456986036</v>
      </c>
      <c r="AN90" s="402">
        <f t="shared" si="69"/>
        <v>23.43603912379487</v>
      </c>
      <c r="AO90" s="384">
        <f t="shared" si="95"/>
        <v>-7.8349278342335779E-2</v>
      </c>
      <c r="AP90" s="385">
        <f t="shared" si="95"/>
        <v>3.9958411803639793E-2</v>
      </c>
      <c r="AQ90" s="386">
        <f t="shared" si="95"/>
        <v>2.8260045251067799E-2</v>
      </c>
    </row>
    <row r="91" spans="1:43" ht="19.5" customHeight="1">
      <c r="A91" s="8" t="s">
        <v>219</v>
      </c>
      <c r="B91" s="19">
        <v>3.4370000000000005E-2</v>
      </c>
      <c r="C91" s="371">
        <v>1.8219999999999997E-2</v>
      </c>
      <c r="D91" s="375">
        <v>5.2589999999999998E-2</v>
      </c>
      <c r="E91" s="19">
        <v>4.8081000000000006E-2</v>
      </c>
      <c r="F91" s="369">
        <v>4.3471000000000003E-2</v>
      </c>
      <c r="G91" s="377">
        <v>9.1552000000000008E-2</v>
      </c>
      <c r="H91" s="345">
        <f t="shared" si="55"/>
        <v>2.6989279515804315E-3</v>
      </c>
      <c r="I91" s="323">
        <f t="shared" si="56"/>
        <v>1.0659296190424872E-3</v>
      </c>
      <c r="J91" s="399">
        <f t="shared" si="57"/>
        <v>1.763123443416628E-3</v>
      </c>
      <c r="K91" s="323">
        <f t="shared" si="58"/>
        <v>3.8058261649064683E-3</v>
      </c>
      <c r="L91" s="323">
        <f t="shared" si="59"/>
        <v>2.3293475988793869E-3</v>
      </c>
      <c r="M91" s="399">
        <f t="shared" si="60"/>
        <v>2.9253735769031496E-3</v>
      </c>
      <c r="N91" s="394">
        <f t="shared" si="61"/>
        <v>0.39892347977887688</v>
      </c>
      <c r="O91" s="395">
        <f t="shared" si="61"/>
        <v>1.3858946212952805</v>
      </c>
      <c r="P91" s="386">
        <f t="shared" si="61"/>
        <v>0.74086328199277451</v>
      </c>
      <c r="R91" s="401">
        <v>0.13006699999999999</v>
      </c>
      <c r="S91" s="369">
        <v>9.325700000000002E-2</v>
      </c>
      <c r="T91" s="374">
        <v>0.22332400000000002</v>
      </c>
      <c r="U91" s="19">
        <v>0.15373499999999998</v>
      </c>
      <c r="V91" s="119">
        <v>0.17938299999999999</v>
      </c>
      <c r="W91" s="375">
        <v>0.33311799999999997</v>
      </c>
      <c r="X91" s="345">
        <f t="shared" si="62"/>
        <v>3.5034273478615641E-3</v>
      </c>
      <c r="Y91" s="323">
        <f t="shared" si="63"/>
        <v>1.5659783993147356E-3</v>
      </c>
      <c r="Z91" s="399">
        <f t="shared" si="64"/>
        <v>2.3099881552648342E-3</v>
      </c>
      <c r="AA91" s="323">
        <f t="shared" si="65"/>
        <v>4.2042532817090934E-3</v>
      </c>
      <c r="AB91" s="323">
        <f t="shared" si="66"/>
        <v>2.9395074301698408E-3</v>
      </c>
      <c r="AC91" s="399">
        <f t="shared" si="67"/>
        <v>3.4133953475465892E-3</v>
      </c>
      <c r="AE91" s="394">
        <f t="shared" si="68"/>
        <v>0.1819677550800741</v>
      </c>
      <c r="AF91" s="395">
        <f t="shared" si="68"/>
        <v>0.92353389021735577</v>
      </c>
      <c r="AG91" s="386">
        <f t="shared" si="68"/>
        <v>0.49163547133313007</v>
      </c>
      <c r="AI91" s="27">
        <f t="shared" si="69"/>
        <v>37.84317718940936</v>
      </c>
      <c r="AJ91" s="28">
        <f t="shared" si="69"/>
        <v>51.183863885839756</v>
      </c>
      <c r="AK91" s="402">
        <f t="shared" si="69"/>
        <v>42.465107434873559</v>
      </c>
      <c r="AL91" s="28">
        <f t="shared" si="69"/>
        <v>31.974168590503517</v>
      </c>
      <c r="AM91" s="28">
        <f t="shared" si="69"/>
        <v>41.26498125186906</v>
      </c>
      <c r="AN91" s="402">
        <f t="shared" si="69"/>
        <v>36.385660608178952</v>
      </c>
      <c r="AO91" s="384">
        <f t="shared" si="95"/>
        <v>-0.15508762833339268</v>
      </c>
      <c r="AP91" s="385">
        <f t="shared" si="95"/>
        <v>-0.19378925077039366</v>
      </c>
      <c r="AQ91" s="386">
        <f t="shared" si="95"/>
        <v>-0.14316334501256886</v>
      </c>
    </row>
    <row r="92" spans="1:43" ht="19.5" customHeight="1">
      <c r="A92" s="8" t="s">
        <v>230</v>
      </c>
      <c r="B92" s="19">
        <v>1.2072999999999999E-2</v>
      </c>
      <c r="C92" s="371">
        <v>3.4619999999999998E-3</v>
      </c>
      <c r="D92" s="375">
        <v>1.5534999999999998E-2</v>
      </c>
      <c r="E92" s="19">
        <v>2.3031000000000003E-2</v>
      </c>
      <c r="F92" s="369">
        <v>4.0350999999999998E-2</v>
      </c>
      <c r="G92" s="377">
        <v>6.3381999999999994E-2</v>
      </c>
      <c r="H92" s="345">
        <f t="shared" si="55"/>
        <v>9.4804065055078678E-4</v>
      </c>
      <c r="I92" s="323">
        <f t="shared" si="56"/>
        <v>2.0253832827250775E-4</v>
      </c>
      <c r="J92" s="399">
        <f t="shared" si="57"/>
        <v>5.2082378196382042E-4</v>
      </c>
      <c r="K92" s="323">
        <f t="shared" si="58"/>
        <v>1.8230066430390565E-3</v>
      </c>
      <c r="L92" s="323">
        <f t="shared" si="59"/>
        <v>2.1621656958059885E-3</v>
      </c>
      <c r="M92" s="399">
        <f t="shared" si="60"/>
        <v>2.0252537142965241E-3</v>
      </c>
      <c r="N92" s="394">
        <f t="shared" si="61"/>
        <v>0.90764515861840511</v>
      </c>
      <c r="O92" s="395">
        <f t="shared" si="61"/>
        <v>10.655401502021952</v>
      </c>
      <c r="P92" s="386">
        <f t="shared" si="61"/>
        <v>3.0799485033794656</v>
      </c>
      <c r="R92" s="401">
        <v>3.5853999999999997E-2</v>
      </c>
      <c r="S92" s="369">
        <v>1.7229999999999999E-2</v>
      </c>
      <c r="T92" s="374">
        <v>5.3083999999999992E-2</v>
      </c>
      <c r="U92" s="19">
        <v>6.7172000000000009E-2</v>
      </c>
      <c r="V92" s="119">
        <v>0.18071400000000001</v>
      </c>
      <c r="W92" s="375">
        <v>0.24788600000000002</v>
      </c>
      <c r="X92" s="345">
        <f t="shared" si="62"/>
        <v>9.6574753112033433E-4</v>
      </c>
      <c r="Y92" s="323">
        <f t="shared" si="63"/>
        <v>2.8932742657594485E-4</v>
      </c>
      <c r="Z92" s="399">
        <f t="shared" si="64"/>
        <v>5.4908299705395936E-4</v>
      </c>
      <c r="AA92" s="323">
        <f t="shared" si="65"/>
        <v>1.836979877314621E-3</v>
      </c>
      <c r="AB92" s="323">
        <f t="shared" si="66"/>
        <v>2.9613182170869739E-3</v>
      </c>
      <c r="AC92" s="399">
        <f t="shared" si="67"/>
        <v>2.5400396229622352E-3</v>
      </c>
      <c r="AE92" s="394">
        <f t="shared" si="68"/>
        <v>0.87348691917219878</v>
      </c>
      <c r="AF92" s="395">
        <f t="shared" si="68"/>
        <v>9.4883343006384226</v>
      </c>
      <c r="AG92" s="386">
        <f t="shared" si="68"/>
        <v>3.6696933162534862</v>
      </c>
      <c r="AI92" s="27">
        <f t="shared" si="69"/>
        <v>29.697672492338278</v>
      </c>
      <c r="AJ92" s="28">
        <f t="shared" si="69"/>
        <v>49.768919699595607</v>
      </c>
      <c r="AK92" s="402">
        <f t="shared" si="69"/>
        <v>34.170582555519793</v>
      </c>
      <c r="AL92" s="28">
        <f t="shared" si="69"/>
        <v>29.165906821240934</v>
      </c>
      <c r="AM92" s="28"/>
      <c r="AN92" s="402">
        <f t="shared" si="69"/>
        <v>39.109841910952646</v>
      </c>
      <c r="AO92" s="384">
        <f t="shared" si="95"/>
        <v>-1.7905971292347361E-2</v>
      </c>
      <c r="AP92" s="385">
        <f t="shared" si="95"/>
        <v>-1</v>
      </c>
      <c r="AQ92" s="386">
        <f t="shared" si="95"/>
        <v>0.14454712170644521</v>
      </c>
    </row>
    <row r="93" spans="1:43" ht="19.5" customHeight="1">
      <c r="A93" s="8" t="s">
        <v>233</v>
      </c>
      <c r="B93" s="19">
        <v>1.298E-2</v>
      </c>
      <c r="C93" s="371">
        <v>6.0983000000000002E-2</v>
      </c>
      <c r="D93" s="375">
        <v>7.3963000000000001E-2</v>
      </c>
      <c r="E93" s="19">
        <v>2.9652000000000001E-2</v>
      </c>
      <c r="F93" s="369">
        <v>0.12724399999999997</v>
      </c>
      <c r="G93" s="377">
        <v>0.15689599999999998</v>
      </c>
      <c r="H93" s="345">
        <f t="shared" si="55"/>
        <v>1.0192634510187372E-3</v>
      </c>
      <c r="I93" s="323">
        <f t="shared" si="56"/>
        <v>3.5677050470948411E-3</v>
      </c>
      <c r="J93" s="399">
        <f t="shared" si="57"/>
        <v>2.4796710257734183E-3</v>
      </c>
      <c r="K93" s="323">
        <f t="shared" si="58"/>
        <v>2.3470884016931134E-3</v>
      </c>
      <c r="L93" s="323">
        <f t="shared" si="59"/>
        <v>6.8182352803434149E-3</v>
      </c>
      <c r="M93" s="399">
        <f t="shared" si="60"/>
        <v>5.0133193455281855E-3</v>
      </c>
      <c r="N93" s="394">
        <f t="shared" si="61"/>
        <v>1.2844375963020029</v>
      </c>
      <c r="O93" s="395">
        <f t="shared" si="61"/>
        <v>1.0865487102963114</v>
      </c>
      <c r="P93" s="386">
        <f t="shared" si="61"/>
        <v>1.1212768546435377</v>
      </c>
      <c r="R93" s="401">
        <v>2.9351999999999996E-2</v>
      </c>
      <c r="S93" s="369">
        <v>0.103532</v>
      </c>
      <c r="T93" s="374">
        <v>0.132884</v>
      </c>
      <c r="U93" s="19">
        <v>4.5466000000000006E-2</v>
      </c>
      <c r="V93" s="119">
        <v>0.20107999999999998</v>
      </c>
      <c r="W93" s="375">
        <v>0.24654599999999999</v>
      </c>
      <c r="X93" s="345">
        <f t="shared" si="62"/>
        <v>7.9061252673185843E-4</v>
      </c>
      <c r="Y93" s="323">
        <f t="shared" si="63"/>
        <v>1.7385169546291772E-3</v>
      </c>
      <c r="Z93" s="399">
        <f t="shared" si="64"/>
        <v>1.3745072899653068E-3</v>
      </c>
      <c r="AA93" s="323">
        <f t="shared" si="65"/>
        <v>1.2433771080507736E-3</v>
      </c>
      <c r="AB93" s="323">
        <f t="shared" si="66"/>
        <v>3.2950511144230589E-3</v>
      </c>
      <c r="AC93" s="399">
        <f t="shared" si="67"/>
        <v>2.526308903620403E-3</v>
      </c>
      <c r="AE93" s="394">
        <f t="shared" si="68"/>
        <v>0.54899155083128959</v>
      </c>
      <c r="AF93" s="395">
        <f t="shared" si="68"/>
        <v>0.9422014449638757</v>
      </c>
      <c r="AG93" s="386">
        <f t="shared" si="68"/>
        <v>0.85534752114626278</v>
      </c>
      <c r="AI93" s="27">
        <f t="shared" si="69"/>
        <v>22.613251155624035</v>
      </c>
      <c r="AJ93" s="28">
        <f t="shared" si="69"/>
        <v>16.977190364527818</v>
      </c>
      <c r="AK93" s="402">
        <f t="shared" si="69"/>
        <v>17.966280437516055</v>
      </c>
      <c r="AL93" s="28">
        <f t="shared" si="69"/>
        <v>15.333198435181439</v>
      </c>
      <c r="AM93" s="28">
        <f t="shared" si="69"/>
        <v>15.802709754487443</v>
      </c>
      <c r="AN93" s="402">
        <f t="shared" si="69"/>
        <v>15.713976137058944</v>
      </c>
      <c r="AO93" s="384">
        <f t="shared" si="95"/>
        <v>-0.32193746358457653</v>
      </c>
      <c r="AP93" s="385">
        <f t="shared" si="95"/>
        <v>-6.9179916395020066E-2</v>
      </c>
      <c r="AQ93" s="386">
        <f t="shared" si="95"/>
        <v>-0.12536286006946604</v>
      </c>
    </row>
    <row r="94" spans="1:43" ht="19.5" customHeight="1">
      <c r="A94" s="8" t="s">
        <v>236</v>
      </c>
      <c r="B94" s="19">
        <v>1.2313999999999999E-2</v>
      </c>
      <c r="C94" s="371">
        <v>5.7710000000000001E-3</v>
      </c>
      <c r="D94" s="375">
        <v>1.8084999999999997E-2</v>
      </c>
      <c r="E94" s="19">
        <v>2.3726999999999998E-2</v>
      </c>
      <c r="F94" s="369">
        <v>5.3335999999999995E-2</v>
      </c>
      <c r="G94" s="377">
        <v>7.7062999999999993E-2</v>
      </c>
      <c r="H94" s="345">
        <f t="shared" si="55"/>
        <v>9.6696534174458616E-4</v>
      </c>
      <c r="I94" s="323">
        <f t="shared" si="56"/>
        <v>3.3762238372635537E-4</v>
      </c>
      <c r="J94" s="399">
        <f t="shared" si="57"/>
        <v>6.0631465058356559E-4</v>
      </c>
      <c r="K94" s="323">
        <f t="shared" si="58"/>
        <v>1.8780981555029171E-3</v>
      </c>
      <c r="L94" s="323">
        <f t="shared" si="59"/>
        <v>2.8579531994624222E-3</v>
      </c>
      <c r="M94" s="399">
        <f t="shared" si="60"/>
        <v>2.4624045783476862E-3</v>
      </c>
      <c r="N94" s="394">
        <f t="shared" si="61"/>
        <v>0.92683124898489533</v>
      </c>
      <c r="O94" s="395">
        <f t="shared" si="61"/>
        <v>8.2420724311211213</v>
      </c>
      <c r="P94" s="386">
        <f t="shared" si="61"/>
        <v>3.2611556538567879</v>
      </c>
      <c r="R94" s="401">
        <v>4.1224999999999998E-2</v>
      </c>
      <c r="S94" s="369">
        <v>2.2995000000000002E-2</v>
      </c>
      <c r="T94" s="374">
        <v>6.4219999999999999E-2</v>
      </c>
      <c r="U94" s="19">
        <v>6.9882E-2</v>
      </c>
      <c r="V94" s="119">
        <v>0.17599599999999999</v>
      </c>
      <c r="W94" s="375">
        <v>0.24587799999999999</v>
      </c>
      <c r="X94" s="345">
        <f t="shared" si="62"/>
        <v>1.1104184183197351E-3</v>
      </c>
      <c r="Y94" s="323">
        <f t="shared" si="63"/>
        <v>3.8613373036064147E-4</v>
      </c>
      <c r="Z94" s="399">
        <f t="shared" si="64"/>
        <v>6.6427002620008432E-4</v>
      </c>
      <c r="AA94" s="323">
        <f t="shared" si="65"/>
        <v>1.9110913444069005E-3</v>
      </c>
      <c r="AB94" s="323">
        <f t="shared" si="66"/>
        <v>2.8840054502387142E-3</v>
      </c>
      <c r="AC94" s="399">
        <f t="shared" si="67"/>
        <v>2.5194640375604447E-3</v>
      </c>
      <c r="AE94" s="394">
        <f t="shared" si="68"/>
        <v>0.69513644633110983</v>
      </c>
      <c r="AF94" s="395">
        <f t="shared" si="68"/>
        <v>6.6536638399652093</v>
      </c>
      <c r="AG94" s="386">
        <f t="shared" si="68"/>
        <v>2.8286826533790093</v>
      </c>
      <c r="AI94" s="27">
        <f t="shared" si="69"/>
        <v>33.47815494559039</v>
      </c>
      <c r="AJ94" s="28">
        <f t="shared" si="69"/>
        <v>39.845780627274301</v>
      </c>
      <c r="AK94" s="402">
        <f t="shared" si="69"/>
        <v>35.510091235830799</v>
      </c>
      <c r="AL94" s="28">
        <f t="shared" si="69"/>
        <v>29.452522442786702</v>
      </c>
      <c r="AM94" s="28">
        <f t="shared" si="69"/>
        <v>32.997600119994004</v>
      </c>
      <c r="AN94" s="402">
        <f t="shared" si="69"/>
        <v>31.906102799008607</v>
      </c>
      <c r="AO94" s="384">
        <f t="shared" si="95"/>
        <v>-0.12024654612377104</v>
      </c>
      <c r="AP94" s="385">
        <f t="shared" si="95"/>
        <v>-0.1718671437595764</v>
      </c>
      <c r="AQ94" s="386">
        <f t="shared" si="95"/>
        <v>-0.10149195091860688</v>
      </c>
    </row>
    <row r="95" spans="1:43" ht="19.5" customHeight="1">
      <c r="A95" s="8" t="s">
        <v>234</v>
      </c>
      <c r="B95" s="19">
        <v>4.7878999999999998E-2</v>
      </c>
      <c r="C95" s="371">
        <v>8.0270000000000011E-3</v>
      </c>
      <c r="D95" s="375">
        <v>5.5905999999999997E-2</v>
      </c>
      <c r="E95" s="19">
        <v>5.1001999999999999E-2</v>
      </c>
      <c r="F95" s="369">
        <v>3.1970999999999999E-2</v>
      </c>
      <c r="G95" s="377">
        <v>8.2972999999999991E-2</v>
      </c>
      <c r="H95" s="345">
        <f t="shared" si="55"/>
        <v>3.7597314923980057E-3</v>
      </c>
      <c r="I95" s="323">
        <f t="shared" si="56"/>
        <v>4.6960576575488734E-4</v>
      </c>
      <c r="J95" s="399">
        <f t="shared" si="57"/>
        <v>1.874295098453128E-3</v>
      </c>
      <c r="K95" s="323">
        <f t="shared" si="58"/>
        <v>4.0370363774164366E-3</v>
      </c>
      <c r="L95" s="323">
        <f t="shared" si="59"/>
        <v>1.7131322510126952E-3</v>
      </c>
      <c r="M95" s="399">
        <f t="shared" si="60"/>
        <v>2.6512476166155297E-3</v>
      </c>
      <c r="N95" s="394">
        <f t="shared" ref="N95" si="96">(E95-B95)/B95</f>
        <v>6.522692620982061E-2</v>
      </c>
      <c r="O95" s="395">
        <f t="shared" ref="O95" si="97">(F95-C95)/C95</f>
        <v>2.9829326024666747</v>
      </c>
      <c r="P95" s="386">
        <f t="shared" ref="P95" si="98">(G95-D95)/D95</f>
        <v>0.48415196937716876</v>
      </c>
      <c r="R95" s="401">
        <v>0.127692</v>
      </c>
      <c r="S95" s="369">
        <v>3.5511999999999995E-2</v>
      </c>
      <c r="T95" s="374">
        <v>0.16320399999999999</v>
      </c>
      <c r="U95" s="19">
        <v>0.146506</v>
      </c>
      <c r="V95" s="119">
        <v>8.8674000000000003E-2</v>
      </c>
      <c r="W95" s="375">
        <v>0.23518</v>
      </c>
      <c r="X95" s="345">
        <f t="shared" si="62"/>
        <v>3.4394553953204033E-3</v>
      </c>
      <c r="Y95" s="323">
        <f t="shared" si="63"/>
        <v>5.9632011448432687E-4</v>
      </c>
      <c r="Z95" s="399">
        <f t="shared" si="64"/>
        <v>1.688127146620345E-3</v>
      </c>
      <c r="AA95" s="323">
        <f t="shared" si="65"/>
        <v>4.0065588921850744E-3</v>
      </c>
      <c r="AB95" s="323">
        <f t="shared" si="66"/>
        <v>1.4530801796317403E-3</v>
      </c>
      <c r="AC95" s="399">
        <f t="shared" si="67"/>
        <v>2.4098437125463254E-3</v>
      </c>
      <c r="AE95" s="394">
        <f t="shared" ref="AE95" si="99">(U95-R95)/R95</f>
        <v>0.1473389092503837</v>
      </c>
      <c r="AF95" s="395">
        <f t="shared" ref="AF95" si="100">(V95-S95)/S95</f>
        <v>1.497015093489525</v>
      </c>
      <c r="AG95" s="386">
        <f t="shared" ref="AG95" si="101">(W95-T95)/T95</f>
        <v>0.44101860248523334</v>
      </c>
      <c r="AI95" s="27">
        <f t="shared" ref="AI95" si="102">(R95/B95)*10</f>
        <v>26.669729944234426</v>
      </c>
      <c r="AJ95" s="28">
        <f t="shared" ref="AJ95" si="103">(S95/C95)*10</f>
        <v>44.240687679083088</v>
      </c>
      <c r="AK95" s="402">
        <f t="shared" ref="AK95" si="104">(T95/D95)*10</f>
        <v>29.19257324795192</v>
      </c>
      <c r="AL95" s="28">
        <f t="shared" si="69"/>
        <v>28.725540174895102</v>
      </c>
      <c r="AM95" s="28"/>
      <c r="AN95" s="402">
        <f t="shared" si="69"/>
        <v>28.34416014848204</v>
      </c>
      <c r="AO95" s="384">
        <f t="shared" ref="AO95" si="105">(AL95-AI95)/AI95</f>
        <v>7.7084028783167682E-2</v>
      </c>
      <c r="AP95" s="385">
        <f t="shared" ref="AP95" si="106">(AM95-AJ95)/AJ95</f>
        <v>-1</v>
      </c>
      <c r="AQ95" s="386">
        <f t="shared" ref="AQ95" si="107">(AN95-AK95)/AK95</f>
        <v>-2.9062634947037525E-2</v>
      </c>
    </row>
    <row r="96" spans="1:43" ht="19.5" customHeight="1" thickBot="1">
      <c r="A96" s="8" t="s">
        <v>17</v>
      </c>
      <c r="B96" s="19">
        <f t="shared" ref="B96:G96" si="108">B97-SUM(B69:B95)</f>
        <v>0.21065300000000242</v>
      </c>
      <c r="C96" s="371">
        <f t="shared" si="108"/>
        <v>0.56317200000000867</v>
      </c>
      <c r="D96" s="376">
        <f t="shared" si="108"/>
        <v>0.77382500000000576</v>
      </c>
      <c r="E96" s="21">
        <f t="shared" si="108"/>
        <v>0.2150490000000076</v>
      </c>
      <c r="F96" s="119">
        <f t="shared" si="108"/>
        <v>0.54125300000001175</v>
      </c>
      <c r="G96" s="375">
        <f t="shared" si="108"/>
        <v>0.75630199999998027</v>
      </c>
      <c r="H96" s="345">
        <f t="shared" si="55"/>
        <v>1.6541672091483245E-2</v>
      </c>
      <c r="I96" s="323">
        <f t="shared" si="56"/>
        <v>3.2947404797771952E-2</v>
      </c>
      <c r="J96" s="399">
        <f t="shared" si="57"/>
        <v>2.5943126043009742E-2</v>
      </c>
      <c r="K96" s="323">
        <f t="shared" si="58"/>
        <v>1.7022090034254693E-2</v>
      </c>
      <c r="L96" s="323">
        <f t="shared" si="59"/>
        <v>2.9002470059034575E-2</v>
      </c>
      <c r="M96" s="399">
        <f t="shared" si="60"/>
        <v>2.4166221239939573E-2</v>
      </c>
      <c r="N96" s="396">
        <f t="shared" si="61"/>
        <v>2.0868442414801229E-2</v>
      </c>
      <c r="O96" s="397">
        <f t="shared" si="61"/>
        <v>-3.89206139509716E-2</v>
      </c>
      <c r="P96" s="388">
        <f t="shared" si="61"/>
        <v>-2.264465479924448E-2</v>
      </c>
      <c r="R96" s="19">
        <f t="shared" ref="R96:W96" si="109">R97-SUM(R69:R95)</f>
        <v>0.76178600000001495</v>
      </c>
      <c r="S96" s="119">
        <f t="shared" si="109"/>
        <v>1.8653010000000094</v>
      </c>
      <c r="T96" s="375">
        <f t="shared" si="109"/>
        <v>2.627086999999932</v>
      </c>
      <c r="U96" s="119">
        <f t="shared" si="109"/>
        <v>0.70161299999999471</v>
      </c>
      <c r="V96" s="123">
        <f t="shared" si="109"/>
        <v>1.6754660000000143</v>
      </c>
      <c r="W96" s="376">
        <f t="shared" si="109"/>
        <v>2.3770789999999948</v>
      </c>
      <c r="X96" s="345">
        <f t="shared" si="62"/>
        <v>2.0519131721482946E-2</v>
      </c>
      <c r="Y96" s="323">
        <f t="shared" si="63"/>
        <v>3.1322271510129958E-2</v>
      </c>
      <c r="Z96" s="399">
        <f t="shared" si="64"/>
        <v>2.7173702122700961E-2</v>
      </c>
      <c r="AA96" s="323">
        <f t="shared" si="65"/>
        <v>1.9187294745762123E-2</v>
      </c>
      <c r="AB96" s="323">
        <f t="shared" si="66"/>
        <v>2.7455471008941676E-2</v>
      </c>
      <c r="AC96" s="399">
        <f t="shared" si="67"/>
        <v>2.4357466121166318E-2</v>
      </c>
      <c r="AE96" s="396">
        <f t="shared" si="68"/>
        <v>-7.898937496884828E-2</v>
      </c>
      <c r="AF96" s="397">
        <f t="shared" si="68"/>
        <v>-0.10177177838857865</v>
      </c>
      <c r="AG96" s="388">
        <f t="shared" si="68"/>
        <v>-9.5165481767426674E-2</v>
      </c>
      <c r="AI96" s="27">
        <f t="shared" si="69"/>
        <v>36.163073870298838</v>
      </c>
      <c r="AJ96" s="28">
        <f t="shared" si="69"/>
        <v>33.121337708550506</v>
      </c>
      <c r="AK96" s="402">
        <f t="shared" si="69"/>
        <v>33.949368397246303</v>
      </c>
      <c r="AL96" s="28">
        <f t="shared" si="69"/>
        <v>32.625727159855195</v>
      </c>
      <c r="AM96" s="28">
        <f t="shared" si="69"/>
        <v>30.95532034002542</v>
      </c>
      <c r="AN96" s="402">
        <f t="shared" si="69"/>
        <v>31.430288429755002</v>
      </c>
      <c r="AO96" s="387">
        <f t="shared" si="95"/>
        <v>-9.7816538581055407E-2</v>
      </c>
      <c r="AP96" s="385">
        <f t="shared" si="95"/>
        <v>-6.5396433790955055E-2</v>
      </c>
      <c r="AQ96" s="386">
        <f t="shared" si="95"/>
        <v>-7.4201084921969515E-2</v>
      </c>
    </row>
    <row r="97" spans="1:43" ht="25.5" customHeight="1" thickBot="1">
      <c r="A97" s="12" t="s">
        <v>18</v>
      </c>
      <c r="B97" s="17">
        <v>12.734686000000002</v>
      </c>
      <c r="C97" s="372">
        <v>17.093061000000002</v>
      </c>
      <c r="D97" s="18">
        <v>29.827747000000002</v>
      </c>
      <c r="E97" s="17">
        <v>12.633525000000004</v>
      </c>
      <c r="F97" s="373">
        <v>18.662307000000013</v>
      </c>
      <c r="G97" s="378">
        <v>31.295831999999987</v>
      </c>
      <c r="H97" s="334">
        <f t="shared" ref="H97:M97" si="110">SUM(H69:H96)</f>
        <v>1.0000000000000002</v>
      </c>
      <c r="I97" s="338">
        <f t="shared" si="110"/>
        <v>1.0000000000000004</v>
      </c>
      <c r="J97" s="335">
        <f t="shared" si="110"/>
        <v>1</v>
      </c>
      <c r="K97" s="338">
        <f t="shared" si="110"/>
        <v>1.0000000000000002</v>
      </c>
      <c r="L97" s="338">
        <f t="shared" si="110"/>
        <v>0.99999999999999978</v>
      </c>
      <c r="M97" s="335">
        <f t="shared" si="110"/>
        <v>0.99999999999999989</v>
      </c>
      <c r="N97" s="389">
        <f t="shared" si="61"/>
        <v>-7.9437372857090946E-3</v>
      </c>
      <c r="O97" s="390">
        <f t="shared" si="61"/>
        <v>9.1806025848735345E-2</v>
      </c>
      <c r="P97" s="391">
        <f t="shared" si="61"/>
        <v>4.9218769355928366E-2</v>
      </c>
      <c r="R97" s="17">
        <v>37.125645000000013</v>
      </c>
      <c r="S97" s="372">
        <v>59.551907000000014</v>
      </c>
      <c r="T97" s="18">
        <v>96.677551999999977</v>
      </c>
      <c r="U97" s="17">
        <v>36.566540999999972</v>
      </c>
      <c r="V97" s="373">
        <v>61.024849999999994</v>
      </c>
      <c r="W97" s="378">
        <v>97.591390999999973</v>
      </c>
      <c r="X97" s="334">
        <f t="shared" ref="X97:AC97" si="111">SUM(X69:X96)</f>
        <v>1.0000000000000002</v>
      </c>
      <c r="Y97" s="338">
        <f t="shared" si="111"/>
        <v>0.99999999999999978</v>
      </c>
      <c r="Z97" s="335">
        <f t="shared" si="111"/>
        <v>0.99999999999999967</v>
      </c>
      <c r="AA97" s="338">
        <f t="shared" si="111"/>
        <v>1.0000000000000007</v>
      </c>
      <c r="AB97" s="338">
        <f t="shared" si="111"/>
        <v>1.0000000000000002</v>
      </c>
      <c r="AC97" s="335">
        <f t="shared" si="111"/>
        <v>1.0000000000000004</v>
      </c>
      <c r="AE97" s="389">
        <f t="shared" si="68"/>
        <v>-1.5059778759400417E-2</v>
      </c>
      <c r="AF97" s="390">
        <f t="shared" si="68"/>
        <v>2.4733767131923736E-2</v>
      </c>
      <c r="AG97" s="391">
        <f t="shared" si="68"/>
        <v>9.4524424863384627E-3</v>
      </c>
      <c r="AI97" s="403">
        <f t="shared" si="69"/>
        <v>29.153168755005041</v>
      </c>
      <c r="AJ97" s="404">
        <f t="shared" si="69"/>
        <v>34.839814238070062</v>
      </c>
      <c r="AK97" s="405">
        <f t="shared" si="69"/>
        <v>32.411952535335629</v>
      </c>
      <c r="AL97" s="404">
        <f t="shared" si="69"/>
        <v>28.944052431922174</v>
      </c>
      <c r="AM97" s="404">
        <f t="shared" si="69"/>
        <v>32.699521018489278</v>
      </c>
      <c r="AN97" s="405">
        <f t="shared" si="69"/>
        <v>31.183510634898607</v>
      </c>
      <c r="AO97" s="389">
        <f t="shared" si="95"/>
        <v>-7.1730220766127086E-3</v>
      </c>
      <c r="AP97" s="390">
        <f t="shared" si="95"/>
        <v>-6.1432394700946726E-2</v>
      </c>
      <c r="AQ97" s="391">
        <f t="shared" si="95"/>
        <v>-3.790089162625334E-2</v>
      </c>
    </row>
  </sheetData>
  <mergeCells count="66">
    <mergeCell ref="AE67:AG67"/>
    <mergeCell ref="AI67:AK67"/>
    <mergeCell ref="AL67:AN67"/>
    <mergeCell ref="AO67:AQ67"/>
    <mergeCell ref="AE66:AG66"/>
    <mergeCell ref="AI66:AN66"/>
    <mergeCell ref="AO66:AQ66"/>
    <mergeCell ref="R67:T67"/>
    <mergeCell ref="U67:W67"/>
    <mergeCell ref="A66:A68"/>
    <mergeCell ref="B66:G66"/>
    <mergeCell ref="H66:M66"/>
    <mergeCell ref="N66:P66"/>
    <mergeCell ref="R66:W66"/>
    <mergeCell ref="B67:D67"/>
    <mergeCell ref="E67:G67"/>
    <mergeCell ref="H67:J67"/>
    <mergeCell ref="K67:M67"/>
    <mergeCell ref="N67:P67"/>
    <mergeCell ref="X66:AC66"/>
    <mergeCell ref="X67:Z67"/>
    <mergeCell ref="AA67:AC67"/>
    <mergeCell ref="X38:Z38"/>
    <mergeCell ref="AA38:AC38"/>
    <mergeCell ref="AL38:AN38"/>
    <mergeCell ref="AO38:AQ38"/>
    <mergeCell ref="AE37:AG37"/>
    <mergeCell ref="AI37:AN37"/>
    <mergeCell ref="AO37:AQ37"/>
    <mergeCell ref="H38:J38"/>
    <mergeCell ref="K38:M38"/>
    <mergeCell ref="N38:P38"/>
    <mergeCell ref="AE38:AG38"/>
    <mergeCell ref="AI38:AK38"/>
    <mergeCell ref="AO5:AQ5"/>
    <mergeCell ref="A37:A39"/>
    <mergeCell ref="B37:G37"/>
    <mergeCell ref="H37:M37"/>
    <mergeCell ref="N37:P37"/>
    <mergeCell ref="R37:W37"/>
    <mergeCell ref="X37:AC37"/>
    <mergeCell ref="A4:A6"/>
    <mergeCell ref="AA5:AC5"/>
    <mergeCell ref="R38:T38"/>
    <mergeCell ref="U38:W38"/>
    <mergeCell ref="AE5:AG5"/>
    <mergeCell ref="AI5:AK5"/>
    <mergeCell ref="AL5:AN5"/>
    <mergeCell ref="B38:D38"/>
    <mergeCell ref="E38:G38"/>
    <mergeCell ref="AE4:AG4"/>
    <mergeCell ref="AI4:AN4"/>
    <mergeCell ref="AO4:AQ4"/>
    <mergeCell ref="B5:D5"/>
    <mergeCell ref="E5:G5"/>
    <mergeCell ref="H5:J5"/>
    <mergeCell ref="K5:M5"/>
    <mergeCell ref="N5:P5"/>
    <mergeCell ref="R5:T5"/>
    <mergeCell ref="U5:W5"/>
    <mergeCell ref="B4:G4"/>
    <mergeCell ref="H4:M4"/>
    <mergeCell ref="N4:P4"/>
    <mergeCell ref="R4:W4"/>
    <mergeCell ref="X4:AC4"/>
    <mergeCell ref="X5:Z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A5DA5244-D771-4F31-8267-CCD88FF775B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N7:P33</xm:sqref>
        </x14:conditionalFormatting>
        <x14:conditionalFormatting xmlns:xm="http://schemas.microsoft.com/office/excel/2006/main">
          <x14:cfRule type="iconSet" priority="9" id="{024D1182-A867-4AA5-A7B2-43D62955C8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N40:P63</xm:sqref>
        </x14:conditionalFormatting>
        <x14:conditionalFormatting xmlns:xm="http://schemas.microsoft.com/office/excel/2006/main">
          <x14:cfRule type="iconSet" priority="372" id="{FA2B7057-E155-46EF-9C3F-3B7E3BF4CA0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N69:P97</xm:sqref>
        </x14:conditionalFormatting>
        <x14:conditionalFormatting xmlns:xm="http://schemas.microsoft.com/office/excel/2006/main">
          <x14:cfRule type="iconSet" priority="6" id="{07664628-0E42-4BB7-98A2-226677FEF9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AE7:AF33</xm:sqref>
        </x14:conditionalFormatting>
        <x14:conditionalFormatting xmlns:xm="http://schemas.microsoft.com/office/excel/2006/main">
          <x14:cfRule type="iconSet" priority="10" id="{0362FB69-5D9C-49C8-9922-353357F011F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AE40:AF63</xm:sqref>
        </x14:conditionalFormatting>
        <x14:conditionalFormatting xmlns:xm="http://schemas.microsoft.com/office/excel/2006/main">
          <x14:cfRule type="iconSet" priority="374" id="{9BC3CD7D-D584-422D-ACFE-AD037705D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AE69:AF97</xm:sqref>
        </x14:conditionalFormatting>
        <x14:conditionalFormatting xmlns:xm="http://schemas.microsoft.com/office/excel/2006/main">
          <x14:cfRule type="iconSet" priority="8" id="{6FE217F6-D74A-4EC6-A9B9-4147D2A2340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AG7:AG33</xm:sqref>
        </x14:conditionalFormatting>
        <x14:conditionalFormatting xmlns:xm="http://schemas.microsoft.com/office/excel/2006/main">
          <x14:cfRule type="iconSet" priority="11" id="{8FB5C095-60B9-4595-9C6F-6E74D278F90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AG40:AG63</xm:sqref>
        </x14:conditionalFormatting>
        <x14:conditionalFormatting xmlns:xm="http://schemas.microsoft.com/office/excel/2006/main">
          <x14:cfRule type="iconSet" priority="376" id="{62923738-A9C5-4ED5-AD27-7977E580D4E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AG69:AG97</xm:sqref>
        </x14:conditionalFormatting>
        <x14:conditionalFormatting xmlns:xm="http://schemas.microsoft.com/office/excel/2006/main">
          <x14:cfRule type="iconSet" priority="5" id="{00E7C8BE-CE44-48C7-BEF7-AD1CD6E6005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AO7:AQ33</xm:sqref>
        </x14:conditionalFormatting>
        <x14:conditionalFormatting xmlns:xm="http://schemas.microsoft.com/office/excel/2006/main">
          <x14:cfRule type="iconSet" priority="12" id="{2C3630B4-9258-4547-89E4-59291BF9FC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AO40:AQ63</xm:sqref>
        </x14:conditionalFormatting>
        <x14:conditionalFormatting xmlns:xm="http://schemas.microsoft.com/office/excel/2006/main">
          <x14:cfRule type="iconSet" priority="378" id="{5C733088-322F-44A6-B4B8-EC594A68877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AO69:AQ97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68496-591F-4C61-8F69-E482972D4A5C}">
  <sheetPr>
    <pageSetUpPr fitToPage="1"/>
  </sheetPr>
  <dimension ref="A1:AG57"/>
  <sheetViews>
    <sheetView showGridLines="0" topLeftCell="A43" workbookViewId="0">
      <selection activeCell="E27" sqref="E27:J35"/>
    </sheetView>
  </sheetViews>
  <sheetFormatPr defaultRowHeight="15"/>
  <cols>
    <col min="1" max="2" width="2.85546875" customWidth="1"/>
    <col min="3" max="3" width="2.28515625" customWidth="1"/>
    <col min="4" max="4" width="22" customWidth="1"/>
    <col min="11" max="11" width="1.7109375" customWidth="1"/>
    <col min="18" max="18" width="1.7109375" customWidth="1"/>
    <col min="19" max="21" width="10.5703125" customWidth="1"/>
    <col min="22" max="22" width="10.85546875" customWidth="1"/>
    <col min="23" max="23" width="2.140625" customWidth="1"/>
    <col min="28" max="28" width="10.85546875" customWidth="1"/>
    <col min="29" max="29" width="2" customWidth="1"/>
    <col min="32" max="32" width="10.85546875" customWidth="1"/>
  </cols>
  <sheetData>
    <row r="1" spans="1:33" ht="15.75">
      <c r="A1" s="30" t="s">
        <v>146</v>
      </c>
      <c r="B1" s="4"/>
    </row>
    <row r="3" spans="1:33">
      <c r="A3" s="1" t="s">
        <v>132</v>
      </c>
    </row>
    <row r="4" spans="1:33" ht="15.75" thickBot="1"/>
    <row r="5" spans="1:33" ht="21.75" customHeight="1">
      <c r="A5" s="467" t="s">
        <v>16</v>
      </c>
      <c r="B5" s="450"/>
      <c r="C5" s="450"/>
      <c r="D5" s="450"/>
      <c r="E5" s="458" t="s">
        <v>170</v>
      </c>
      <c r="F5" s="511"/>
      <c r="G5" s="511"/>
      <c r="H5" s="511"/>
      <c r="I5" s="511"/>
      <c r="J5" s="459"/>
      <c r="L5" s="512" t="s">
        <v>129</v>
      </c>
      <c r="M5" s="511"/>
      <c r="N5" s="511"/>
      <c r="O5" s="511"/>
      <c r="P5" s="511"/>
      <c r="Q5" s="459"/>
      <c r="S5" s="517" t="s">
        <v>154</v>
      </c>
      <c r="T5" s="517"/>
      <c r="U5" s="517"/>
    </row>
    <row r="6" spans="1:33" ht="18.75" customHeight="1">
      <c r="A6" s="485"/>
      <c r="B6" s="451"/>
      <c r="C6" s="451"/>
      <c r="D6" s="451"/>
      <c r="E6" s="500">
        <v>2025</v>
      </c>
      <c r="F6" s="498"/>
      <c r="G6" s="499"/>
      <c r="H6" s="513">
        <v>2026</v>
      </c>
      <c r="I6" s="514"/>
      <c r="J6" s="515"/>
      <c r="L6" s="497">
        <f>E6</f>
        <v>2025</v>
      </c>
      <c r="M6" s="498"/>
      <c r="N6" s="499"/>
      <c r="O6" s="500">
        <f>H6</f>
        <v>2026</v>
      </c>
      <c r="P6" s="498"/>
      <c r="Q6" s="501"/>
      <c r="S6" s="520" t="s">
        <v>128</v>
      </c>
      <c r="T6" s="519" t="s">
        <v>127</v>
      </c>
      <c r="U6" s="451" t="s">
        <v>12</v>
      </c>
    </row>
    <row r="7" spans="1:33" ht="18.75" customHeight="1" thickBot="1">
      <c r="A7" s="468"/>
      <c r="B7" s="491"/>
      <c r="C7" s="491"/>
      <c r="D7" s="491"/>
      <c r="E7" s="99" t="s">
        <v>29</v>
      </c>
      <c r="F7" s="160" t="s">
        <v>30</v>
      </c>
      <c r="G7" s="134" t="s">
        <v>12</v>
      </c>
      <c r="H7" s="352" t="s">
        <v>29</v>
      </c>
      <c r="I7" s="353" t="s">
        <v>30</v>
      </c>
      <c r="J7" s="354" t="s">
        <v>12</v>
      </c>
      <c r="L7" s="25" t="s">
        <v>29</v>
      </c>
      <c r="M7" s="135" t="s">
        <v>30</v>
      </c>
      <c r="N7" s="176" t="s">
        <v>12</v>
      </c>
      <c r="O7" s="99" t="s">
        <v>29</v>
      </c>
      <c r="P7" s="135" t="s">
        <v>30</v>
      </c>
      <c r="Q7" s="166" t="s">
        <v>12</v>
      </c>
      <c r="S7" s="457"/>
      <c r="T7" s="445"/>
      <c r="U7" s="491"/>
    </row>
    <row r="8" spans="1:33" ht="24" customHeight="1" thickBot="1">
      <c r="A8" s="12" t="s">
        <v>20</v>
      </c>
      <c r="B8" s="13"/>
      <c r="C8" s="13"/>
      <c r="D8" s="13"/>
      <c r="E8" s="17">
        <v>28579.560000000005</v>
      </c>
      <c r="F8" s="340">
        <v>76462.53</v>
      </c>
      <c r="G8" s="162">
        <v>105042.09</v>
      </c>
      <c r="H8" s="17">
        <v>23196.990000000005</v>
      </c>
      <c r="I8" s="340">
        <v>66980.98</v>
      </c>
      <c r="J8" s="18">
        <v>90177.97</v>
      </c>
      <c r="L8" s="334">
        <f t="shared" ref="L8:Q8" si="0">E8/E16</f>
        <v>0.54182876279137504</v>
      </c>
      <c r="M8" s="343">
        <f t="shared" si="0"/>
        <v>0.40044334304347512</v>
      </c>
      <c r="N8" s="338">
        <f t="shared" si="0"/>
        <v>0.43104594228834797</v>
      </c>
      <c r="O8" s="334">
        <f t="shared" si="0"/>
        <v>0.47557483341445128</v>
      </c>
      <c r="P8" s="343">
        <f t="shared" si="0"/>
        <v>0.34305353641382164</v>
      </c>
      <c r="Q8" s="335">
        <f t="shared" si="0"/>
        <v>0.36954233049425173</v>
      </c>
      <c r="S8" s="325">
        <f t="shared" ref="S8:U19" si="1">(H8-E8)/E8</f>
        <v>-0.18833634947493938</v>
      </c>
      <c r="T8" s="329">
        <f t="shared" si="1"/>
        <v>-0.12400256700896509</v>
      </c>
      <c r="U8" s="164">
        <f t="shared" si="1"/>
        <v>-0.14150632379839354</v>
      </c>
    </row>
    <row r="9" spans="1:33" s="3" customFormat="1" ht="24" customHeight="1">
      <c r="A9" s="46"/>
      <c r="B9" s="177" t="s">
        <v>33</v>
      </c>
      <c r="C9" s="177"/>
      <c r="D9" s="178"/>
      <c r="E9" s="39">
        <v>25195.950000000004</v>
      </c>
      <c r="F9" s="153">
        <v>52246.42</v>
      </c>
      <c r="G9" s="112">
        <v>77442.37</v>
      </c>
      <c r="H9" s="39">
        <v>20920.880000000005</v>
      </c>
      <c r="I9" s="153">
        <v>47516.709999999992</v>
      </c>
      <c r="J9" s="20">
        <v>68437.59</v>
      </c>
      <c r="K9"/>
      <c r="L9" s="345">
        <f t="shared" ref="L9:Q9" si="2">E9/E8</f>
        <v>0.8816073445497411</v>
      </c>
      <c r="M9" s="346">
        <f t="shared" si="2"/>
        <v>0.68329441884802922</v>
      </c>
      <c r="N9" s="347">
        <f t="shared" si="2"/>
        <v>0.73725084868360857</v>
      </c>
      <c r="O9" s="345">
        <f t="shared" si="2"/>
        <v>0.90187908000132777</v>
      </c>
      <c r="P9" s="346">
        <f t="shared" si="2"/>
        <v>0.7094060134683009</v>
      </c>
      <c r="Q9" s="347">
        <f t="shared" si="2"/>
        <v>0.758916950558989</v>
      </c>
      <c r="R9"/>
      <c r="S9" s="326">
        <f t="shared" si="1"/>
        <v>-0.16967290378017097</v>
      </c>
      <c r="T9" s="330">
        <f t="shared" si="1"/>
        <v>-9.0526968163560428E-2</v>
      </c>
      <c r="U9" s="209">
        <f t="shared" si="1"/>
        <v>-0.11627717488501449</v>
      </c>
      <c r="V9"/>
      <c r="W9"/>
      <c r="X9"/>
      <c r="Y9"/>
      <c r="Z9"/>
      <c r="AA9"/>
      <c r="AB9"/>
      <c r="AC9"/>
      <c r="AD9"/>
      <c r="AE9"/>
      <c r="AF9"/>
      <c r="AG9"/>
    </row>
    <row r="10" spans="1:33" ht="24" customHeight="1">
      <c r="A10" s="8"/>
      <c r="B10" t="s">
        <v>37</v>
      </c>
      <c r="E10" s="19">
        <v>3383.6099999999997</v>
      </c>
      <c r="F10" s="154">
        <v>21944.469999999998</v>
      </c>
      <c r="G10" s="119">
        <v>25328.079999999998</v>
      </c>
      <c r="H10" s="19">
        <v>2275.21</v>
      </c>
      <c r="I10" s="154">
        <v>18815.380000000008</v>
      </c>
      <c r="J10" s="20">
        <v>21090.590000000007</v>
      </c>
      <c r="L10" s="345">
        <f t="shared" ref="L10:Q10" si="3">E10/E8</f>
        <v>0.11839265545025883</v>
      </c>
      <c r="M10" s="346">
        <f t="shared" si="3"/>
        <v>0.28699638895024787</v>
      </c>
      <c r="N10" s="347">
        <f t="shared" si="3"/>
        <v>0.24112315358538658</v>
      </c>
      <c r="O10" s="345">
        <f t="shared" si="3"/>
        <v>9.8082121861500116E-2</v>
      </c>
      <c r="P10" s="346">
        <f t="shared" si="3"/>
        <v>0.2809063110154556</v>
      </c>
      <c r="Q10" s="347">
        <f t="shared" si="3"/>
        <v>0.23387740930517739</v>
      </c>
      <c r="S10" s="326">
        <f t="shared" si="1"/>
        <v>-0.32757912407162759</v>
      </c>
      <c r="T10" s="330">
        <f t="shared" si="1"/>
        <v>-0.14259127698230986</v>
      </c>
      <c r="U10" s="209">
        <f t="shared" si="1"/>
        <v>-0.16730403567897728</v>
      </c>
    </row>
    <row r="11" spans="1:33" ht="24" customHeight="1" thickBot="1">
      <c r="A11" s="8"/>
      <c r="B11" t="s">
        <v>36</v>
      </c>
      <c r="E11" s="19"/>
      <c r="F11" s="154">
        <v>2271.64</v>
      </c>
      <c r="G11" s="119">
        <v>2271.64</v>
      </c>
      <c r="H11" s="19">
        <v>0.9</v>
      </c>
      <c r="I11" s="154">
        <v>648.8900000000001</v>
      </c>
      <c r="J11" s="20">
        <v>649.79000000000008</v>
      </c>
      <c r="L11" s="345">
        <f t="shared" ref="L11:Q11" si="4">E11/E8</f>
        <v>0</v>
      </c>
      <c r="M11" s="346">
        <f t="shared" si="4"/>
        <v>2.9709192201722856E-2</v>
      </c>
      <c r="N11" s="347">
        <f t="shared" si="4"/>
        <v>2.1625997731004782E-2</v>
      </c>
      <c r="O11" s="345">
        <f t="shared" si="4"/>
        <v>3.8798137172107234E-5</v>
      </c>
      <c r="P11" s="346">
        <f t="shared" si="4"/>
        <v>9.6876755162435685E-3</v>
      </c>
      <c r="Q11" s="347">
        <f t="shared" si="4"/>
        <v>7.2056401358336197E-3</v>
      </c>
      <c r="S11" s="326"/>
      <c r="T11" s="330">
        <f t="shared" si="1"/>
        <v>-0.71435174587522665</v>
      </c>
      <c r="U11" s="209">
        <f t="shared" si="1"/>
        <v>-0.71395555633815222</v>
      </c>
    </row>
    <row r="12" spans="1:33" ht="24" customHeight="1" thickBot="1">
      <c r="A12" s="12" t="s">
        <v>21</v>
      </c>
      <c r="B12" s="13"/>
      <c r="C12" s="13"/>
      <c r="D12" s="13"/>
      <c r="E12" s="17">
        <v>24166.919999999991</v>
      </c>
      <c r="F12" s="340">
        <v>114482.16000000002</v>
      </c>
      <c r="G12" s="162">
        <v>138649.08000000002</v>
      </c>
      <c r="H12" s="17">
        <v>25579.749999999996</v>
      </c>
      <c r="I12" s="340">
        <v>128268.37</v>
      </c>
      <c r="J12" s="18">
        <v>153848.11999999997</v>
      </c>
      <c r="L12" s="334">
        <f t="shared" ref="L12:Q12" si="5">E12/E16</f>
        <v>0.45817123720862496</v>
      </c>
      <c r="M12" s="343">
        <f t="shared" si="5"/>
        <v>0.59955665695652516</v>
      </c>
      <c r="N12" s="335">
        <f t="shared" si="5"/>
        <v>0.56895405771165208</v>
      </c>
      <c r="O12" s="334">
        <f t="shared" si="5"/>
        <v>0.52442516658554861</v>
      </c>
      <c r="P12" s="343">
        <f t="shared" si="5"/>
        <v>0.65694646358617848</v>
      </c>
      <c r="Q12" s="335">
        <f t="shared" si="5"/>
        <v>0.63045766950574833</v>
      </c>
      <c r="S12" s="327">
        <f t="shared" si="1"/>
        <v>5.846131819859568E-2</v>
      </c>
      <c r="T12" s="331">
        <f t="shared" si="1"/>
        <v>0.12042234353369971</v>
      </c>
      <c r="U12" s="328">
        <f t="shared" si="1"/>
        <v>0.10962236460566452</v>
      </c>
    </row>
    <row r="13" spans="1:33" s="3" customFormat="1" ht="24" customHeight="1">
      <c r="A13" s="46"/>
      <c r="B13" s="3" t="s">
        <v>33</v>
      </c>
      <c r="E13" s="31">
        <v>21975.109999999993</v>
      </c>
      <c r="F13" s="341">
        <v>99536.840000000011</v>
      </c>
      <c r="G13" s="357">
        <v>121511.95000000001</v>
      </c>
      <c r="H13" s="31">
        <v>23475.479999999996</v>
      </c>
      <c r="I13" s="341">
        <v>114582.93999999999</v>
      </c>
      <c r="J13" s="355">
        <v>138058.41999999998</v>
      </c>
      <c r="K13"/>
      <c r="L13" s="336">
        <f>E13/G13</f>
        <v>0.18084731584012922</v>
      </c>
      <c r="M13" s="344">
        <f>F13/G13</f>
        <v>0.81915268415987075</v>
      </c>
      <c r="N13" s="337">
        <f>G13/$G$12</f>
        <v>0.87639925198205426</v>
      </c>
      <c r="O13" s="336">
        <f>H13/J13</f>
        <v>0.17004019023251171</v>
      </c>
      <c r="P13" s="344">
        <f>I13/J13</f>
        <v>0.82995980976748829</v>
      </c>
      <c r="Q13" s="337">
        <f t="shared" ref="Q13:Q15" si="6">O13+P13</f>
        <v>1</v>
      </c>
      <c r="R13"/>
      <c r="S13" s="326">
        <f t="shared" si="1"/>
        <v>6.8275881212881445E-2</v>
      </c>
      <c r="T13" s="330">
        <f t="shared" si="1"/>
        <v>0.15116111783335673</v>
      </c>
      <c r="U13" s="209">
        <f t="shared" si="1"/>
        <v>0.13617154526776973</v>
      </c>
      <c r="V13"/>
      <c r="W13"/>
      <c r="X13"/>
      <c r="Y13"/>
      <c r="Z13"/>
      <c r="AA13"/>
      <c r="AB13"/>
      <c r="AC13"/>
      <c r="AD13"/>
      <c r="AE13"/>
      <c r="AF13"/>
      <c r="AG13"/>
    </row>
    <row r="14" spans="1:33" ht="24" customHeight="1">
      <c r="A14" s="8"/>
      <c r="B14" s="3" t="s">
        <v>37</v>
      </c>
      <c r="D14" s="3"/>
      <c r="E14" s="19">
        <v>1663.8500000000004</v>
      </c>
      <c r="F14" s="154">
        <v>13466.329999999998</v>
      </c>
      <c r="G14" s="119">
        <v>15130.179999999998</v>
      </c>
      <c r="H14" s="19">
        <v>1962.94</v>
      </c>
      <c r="I14" s="154">
        <v>12653.930000000004</v>
      </c>
      <c r="J14" s="20">
        <v>14616.870000000004</v>
      </c>
      <c r="L14" s="345">
        <f>E14/G14</f>
        <v>0.10996894947713778</v>
      </c>
      <c r="M14" s="346">
        <f>F14/G14</f>
        <v>0.89003105052286224</v>
      </c>
      <c r="N14" s="410">
        <f t="shared" ref="N14:N15" si="7">G14/$G$12</f>
        <v>0.10912571507867197</v>
      </c>
      <c r="O14" s="345">
        <f>H14/J14</f>
        <v>0.13429277266610426</v>
      </c>
      <c r="P14" s="346">
        <f>I14/J14</f>
        <v>0.86570722733389571</v>
      </c>
      <c r="Q14" s="347">
        <f t="shared" si="6"/>
        <v>1</v>
      </c>
      <c r="S14" s="326">
        <f t="shared" si="1"/>
        <v>0.17975779066622569</v>
      </c>
      <c r="T14" s="330">
        <f t="shared" si="1"/>
        <v>-6.0328240879288883E-2</v>
      </c>
      <c r="U14" s="209">
        <f t="shared" si="1"/>
        <v>-3.3926232206093657E-2</v>
      </c>
    </row>
    <row r="15" spans="1:33" ht="24" customHeight="1" thickBot="1">
      <c r="A15" s="8"/>
      <c r="B15" t="s">
        <v>36</v>
      </c>
      <c r="E15" s="19">
        <v>527.96</v>
      </c>
      <c r="F15" s="154">
        <v>1478.99</v>
      </c>
      <c r="G15" s="119">
        <v>2006.95</v>
      </c>
      <c r="H15" s="19">
        <v>141.32999999999998</v>
      </c>
      <c r="I15" s="154">
        <v>1031.5</v>
      </c>
      <c r="J15" s="20">
        <v>1172.83</v>
      </c>
      <c r="L15" s="348">
        <f>E15/G15</f>
        <v>0.26306584618450884</v>
      </c>
      <c r="M15" s="349">
        <f>F15/G15</f>
        <v>0.73693415381549121</v>
      </c>
      <c r="N15" s="347">
        <f t="shared" si="7"/>
        <v>1.4475032939273739E-2</v>
      </c>
      <c r="O15" s="348">
        <f>H15/J15</f>
        <v>0.12050339776438188</v>
      </c>
      <c r="P15" s="349">
        <f>I15/J15</f>
        <v>0.87949660223561821</v>
      </c>
      <c r="Q15" s="350">
        <f t="shared" si="6"/>
        <v>1</v>
      </c>
      <c r="S15" s="326">
        <f t="shared" si="1"/>
        <v>-0.73230926585347378</v>
      </c>
      <c r="T15" s="330">
        <f t="shared" si="1"/>
        <v>-0.30256458799586206</v>
      </c>
      <c r="U15" s="209">
        <f t="shared" si="1"/>
        <v>-0.41561573531976387</v>
      </c>
    </row>
    <row r="16" spans="1:33" ht="24" customHeight="1" thickBot="1">
      <c r="A16" s="12" t="s">
        <v>12</v>
      </c>
      <c r="B16" s="13"/>
      <c r="C16" s="13"/>
      <c r="D16" s="13"/>
      <c r="E16" s="17">
        <v>52746.479999999996</v>
      </c>
      <c r="F16" s="340">
        <v>190944.68999999997</v>
      </c>
      <c r="G16" s="162">
        <v>243691.17</v>
      </c>
      <c r="H16" s="17">
        <v>48776.740000000005</v>
      </c>
      <c r="I16" s="340">
        <v>195249.34999999998</v>
      </c>
      <c r="J16" s="18">
        <v>244026.08999999997</v>
      </c>
      <c r="L16" s="334">
        <f>L8+L12</f>
        <v>1</v>
      </c>
      <c r="M16" s="343">
        <f t="shared" ref="M16:Q16" si="8">M8+M12</f>
        <v>1.0000000000000002</v>
      </c>
      <c r="N16" s="338">
        <f t="shared" si="8"/>
        <v>1</v>
      </c>
      <c r="O16" s="334">
        <f t="shared" si="8"/>
        <v>0.99999999999999989</v>
      </c>
      <c r="P16" s="343">
        <f t="shared" si="8"/>
        <v>1</v>
      </c>
      <c r="Q16" s="335">
        <f t="shared" si="8"/>
        <v>1</v>
      </c>
      <c r="S16" s="327">
        <f t="shared" si="1"/>
        <v>-7.5260756736752685E-2</v>
      </c>
      <c r="T16" s="331">
        <f t="shared" si="1"/>
        <v>2.2544015232892855E-2</v>
      </c>
      <c r="U16" s="328">
        <f t="shared" si="1"/>
        <v>1.3743624769003923E-3</v>
      </c>
    </row>
    <row r="17" spans="1:33" s="42" customFormat="1" ht="24" customHeight="1">
      <c r="A17" s="179"/>
      <c r="B17" s="177" t="s">
        <v>33</v>
      </c>
      <c r="C17" s="177"/>
      <c r="D17" s="178"/>
      <c r="E17" s="180">
        <f>E9+E13</f>
        <v>47171.06</v>
      </c>
      <c r="F17" s="342">
        <f t="shared" ref="F17:G19" si="9">F9+F13</f>
        <v>151783.26</v>
      </c>
      <c r="G17" s="324">
        <f t="shared" si="9"/>
        <v>198954.32</v>
      </c>
      <c r="H17" s="180">
        <f>H9+H13</f>
        <v>44396.36</v>
      </c>
      <c r="I17" s="342">
        <f t="shared" ref="I17:J19" si="10">I9+I13</f>
        <v>162099.64999999997</v>
      </c>
      <c r="J17" s="356">
        <f t="shared" si="10"/>
        <v>206496.00999999998</v>
      </c>
      <c r="K17"/>
      <c r="L17" s="336">
        <f t="shared" ref="L17:Q17" si="11">E17/E16</f>
        <v>0.89429778062915288</v>
      </c>
      <c r="M17" s="344">
        <f t="shared" si="11"/>
        <v>0.7949069439951435</v>
      </c>
      <c r="N17" s="339">
        <f t="shared" si="11"/>
        <v>0.81641989736435672</v>
      </c>
      <c r="O17" s="336">
        <f t="shared" si="11"/>
        <v>0.91019531030569067</v>
      </c>
      <c r="P17" s="344">
        <f t="shared" si="11"/>
        <v>0.83021864093273545</v>
      </c>
      <c r="Q17" s="337">
        <f t="shared" si="11"/>
        <v>0.84620464147911401</v>
      </c>
      <c r="R17"/>
      <c r="S17" s="326">
        <f t="shared" si="1"/>
        <v>-5.8822082861822424E-2</v>
      </c>
      <c r="T17" s="330">
        <f t="shared" si="1"/>
        <v>6.7967903706903879E-2</v>
      </c>
      <c r="U17" s="209">
        <f t="shared" si="1"/>
        <v>3.7906641082234217E-2</v>
      </c>
      <c r="V17"/>
      <c r="W17"/>
      <c r="X17"/>
      <c r="Y17"/>
      <c r="Z17"/>
      <c r="AA17"/>
      <c r="AB17"/>
      <c r="AC17"/>
      <c r="AD17"/>
      <c r="AE17"/>
      <c r="AF17"/>
      <c r="AG17"/>
    </row>
    <row r="18" spans="1:33" ht="24" customHeight="1">
      <c r="A18" s="8"/>
      <c r="B18" s="3" t="s">
        <v>37</v>
      </c>
      <c r="C18" s="3"/>
      <c r="D18" s="183"/>
      <c r="E18" s="19">
        <f>E10+E14</f>
        <v>5047.46</v>
      </c>
      <c r="F18" s="154">
        <f t="shared" si="9"/>
        <v>35410.799999999996</v>
      </c>
      <c r="G18" s="119">
        <f t="shared" si="9"/>
        <v>40458.259999999995</v>
      </c>
      <c r="H18" s="19">
        <f>H10+H14</f>
        <v>4238.1499999999996</v>
      </c>
      <c r="I18" s="154">
        <f t="shared" si="10"/>
        <v>31469.310000000012</v>
      </c>
      <c r="J18" s="20">
        <f t="shared" si="10"/>
        <v>35707.460000000014</v>
      </c>
      <c r="L18" s="345">
        <f t="shared" ref="L18:Q18" si="12">E18/E16</f>
        <v>9.5692831066641795E-2</v>
      </c>
      <c r="M18" s="346">
        <f t="shared" si="12"/>
        <v>0.18545056162598708</v>
      </c>
      <c r="N18" s="323">
        <f t="shared" si="12"/>
        <v>0.16602267533944703</v>
      </c>
      <c r="O18" s="345">
        <f t="shared" si="12"/>
        <v>8.6888750662713399E-2</v>
      </c>
      <c r="P18" s="346">
        <f t="shared" si="12"/>
        <v>0.16117497958379895</v>
      </c>
      <c r="Q18" s="347">
        <f t="shared" si="12"/>
        <v>0.14632640304977235</v>
      </c>
      <c r="S18" s="326">
        <f t="shared" si="1"/>
        <v>-0.16034005222428716</v>
      </c>
      <c r="T18" s="330">
        <f t="shared" si="1"/>
        <v>-0.11130756718289291</v>
      </c>
      <c r="U18" s="209">
        <f t="shared" si="1"/>
        <v>-0.11742472365346364</v>
      </c>
    </row>
    <row r="19" spans="1:33" ht="24" customHeight="1" thickBot="1">
      <c r="A19" s="9"/>
      <c r="B19" s="184" t="s">
        <v>36</v>
      </c>
      <c r="C19" s="184"/>
      <c r="D19" s="185"/>
      <c r="E19" s="21">
        <f>E11+E15</f>
        <v>527.96</v>
      </c>
      <c r="F19" s="155">
        <f t="shared" si="9"/>
        <v>3750.63</v>
      </c>
      <c r="G19" s="123">
        <f t="shared" si="9"/>
        <v>4278.59</v>
      </c>
      <c r="H19" s="21">
        <f>H11+H15</f>
        <v>142.22999999999999</v>
      </c>
      <c r="I19" s="155">
        <f t="shared" si="10"/>
        <v>1680.39</v>
      </c>
      <c r="J19" s="22">
        <f t="shared" si="10"/>
        <v>1822.62</v>
      </c>
      <c r="L19" s="348">
        <f t="shared" ref="L19:Q19" si="13">E19/E16</f>
        <v>1.0009388304205325E-2</v>
      </c>
      <c r="M19" s="349">
        <f t="shared" si="13"/>
        <v>1.9642494378869613E-2</v>
      </c>
      <c r="N19" s="351">
        <f t="shared" si="13"/>
        <v>1.7557427296196245E-2</v>
      </c>
      <c r="O19" s="348">
        <f t="shared" si="13"/>
        <v>2.9159390315957969E-3</v>
      </c>
      <c r="P19" s="349">
        <f t="shared" si="13"/>
        <v>8.6063794834656312E-3</v>
      </c>
      <c r="Q19" s="350">
        <f t="shared" si="13"/>
        <v>7.4689554711137654E-3</v>
      </c>
      <c r="S19" s="332">
        <f t="shared" si="1"/>
        <v>-0.73060459125691335</v>
      </c>
      <c r="T19" s="333">
        <f t="shared" si="1"/>
        <v>-0.551971268826837</v>
      </c>
      <c r="U19" s="208">
        <f t="shared" si="1"/>
        <v>-0.57401386905499241</v>
      </c>
    </row>
    <row r="20" spans="1:33" ht="6.75" customHeight="1"/>
    <row r="22" spans="1:33" ht="25.5" customHeight="1">
      <c r="A22" s="1" t="s">
        <v>131</v>
      </c>
    </row>
    <row r="23" spans="1:33" ht="15.75" thickBot="1"/>
    <row r="24" spans="1:33" ht="21.75" customHeight="1">
      <c r="A24" s="467" t="s">
        <v>16</v>
      </c>
      <c r="B24" s="450"/>
      <c r="C24" s="450"/>
      <c r="D24" s="450"/>
      <c r="E24" s="458" t="str">
        <f>E5</f>
        <v>jan-abr</v>
      </c>
      <c r="F24" s="511"/>
      <c r="G24" s="511"/>
      <c r="H24" s="511"/>
      <c r="I24" s="511"/>
      <c r="J24" s="459"/>
      <c r="L24" s="512" t="s">
        <v>129</v>
      </c>
      <c r="M24" s="511"/>
      <c r="N24" s="511"/>
      <c r="O24" s="511"/>
      <c r="P24" s="511"/>
      <c r="Q24" s="459"/>
      <c r="S24" s="517" t="s">
        <v>154</v>
      </c>
      <c r="T24" s="517"/>
      <c r="U24" s="517"/>
    </row>
    <row r="25" spans="1:33" ht="18.75" customHeight="1">
      <c r="A25" s="485"/>
      <c r="B25" s="451"/>
      <c r="C25" s="451"/>
      <c r="D25" s="451"/>
      <c r="E25" s="500">
        <f>E6</f>
        <v>2025</v>
      </c>
      <c r="F25" s="498"/>
      <c r="G25" s="499"/>
      <c r="H25" s="513">
        <f>H6</f>
        <v>2026</v>
      </c>
      <c r="I25" s="514"/>
      <c r="J25" s="515"/>
      <c r="L25" s="497">
        <f>E25</f>
        <v>2025</v>
      </c>
      <c r="M25" s="498"/>
      <c r="N25" s="499"/>
      <c r="O25" s="500">
        <f>H25</f>
        <v>2026</v>
      </c>
      <c r="P25" s="498"/>
      <c r="Q25" s="501"/>
      <c r="S25" s="520" t="s">
        <v>128</v>
      </c>
      <c r="T25" s="519" t="s">
        <v>127</v>
      </c>
      <c r="U25" s="451" t="s">
        <v>12</v>
      </c>
    </row>
    <row r="26" spans="1:33" ht="18.75" customHeight="1" thickBot="1">
      <c r="A26" s="468"/>
      <c r="B26" s="491"/>
      <c r="C26" s="491"/>
      <c r="D26" s="491"/>
      <c r="E26" s="99" t="s">
        <v>29</v>
      </c>
      <c r="F26" s="160" t="s">
        <v>30</v>
      </c>
      <c r="G26" s="134" t="s">
        <v>12</v>
      </c>
      <c r="H26" s="352" t="s">
        <v>29</v>
      </c>
      <c r="I26" s="353" t="s">
        <v>30</v>
      </c>
      <c r="J26" s="354" t="s">
        <v>12</v>
      </c>
      <c r="L26" s="25" t="s">
        <v>29</v>
      </c>
      <c r="M26" s="135" t="s">
        <v>30</v>
      </c>
      <c r="N26" s="176" t="s">
        <v>12</v>
      </c>
      <c r="O26" s="99" t="s">
        <v>29</v>
      </c>
      <c r="P26" s="135" t="s">
        <v>30</v>
      </c>
      <c r="Q26" s="166" t="s">
        <v>12</v>
      </c>
      <c r="S26" s="457"/>
      <c r="T26" s="445"/>
      <c r="U26" s="491"/>
    </row>
    <row r="27" spans="1:33" ht="24" customHeight="1" thickBot="1">
      <c r="A27" s="12" t="s">
        <v>20</v>
      </c>
      <c r="B27" s="13"/>
      <c r="C27" s="13"/>
      <c r="D27" s="13"/>
      <c r="E27" s="17">
        <v>6761.5159999999996</v>
      </c>
      <c r="F27" s="340">
        <v>18148.506000000001</v>
      </c>
      <c r="G27" s="162">
        <v>24910.022000000004</v>
      </c>
      <c r="H27" s="17">
        <v>5473.4359999999997</v>
      </c>
      <c r="I27" s="340">
        <v>14739.438</v>
      </c>
      <c r="J27" s="18">
        <v>20212.874000000003</v>
      </c>
      <c r="L27" s="334">
        <f t="shared" ref="L27:Q27" si="14">E27/E35</f>
        <v>0.50700207081905746</v>
      </c>
      <c r="M27" s="343">
        <f t="shared" si="14"/>
        <v>0.37576634693323335</v>
      </c>
      <c r="N27" s="338">
        <f t="shared" si="14"/>
        <v>0.40416311983150111</v>
      </c>
      <c r="O27" s="334">
        <f t="shared" si="14"/>
        <v>0.44784447116914844</v>
      </c>
      <c r="P27" s="343">
        <f t="shared" si="14"/>
        <v>0.31043721061657392</v>
      </c>
      <c r="Q27" s="335">
        <f t="shared" si="14"/>
        <v>0.33856647618240437</v>
      </c>
      <c r="S27" s="325">
        <f t="shared" ref="S27:U38" si="15">(H27-E27)/E27</f>
        <v>-0.19050165672905306</v>
      </c>
      <c r="T27" s="329">
        <f t="shared" si="15"/>
        <v>-0.18784290012632449</v>
      </c>
      <c r="U27" s="164">
        <f t="shared" si="15"/>
        <v>-0.18856458657483322</v>
      </c>
    </row>
    <row r="28" spans="1:33" ht="24" customHeight="1">
      <c r="A28" s="46"/>
      <c r="B28" s="177" t="s">
        <v>33</v>
      </c>
      <c r="C28" s="177"/>
      <c r="D28" s="178"/>
      <c r="E28" s="39">
        <v>6257.44</v>
      </c>
      <c r="F28" s="153">
        <v>13613.495000000001</v>
      </c>
      <c r="G28" s="112">
        <v>19870.935000000001</v>
      </c>
      <c r="H28" s="39">
        <v>5135.8720000000003</v>
      </c>
      <c r="I28" s="153">
        <v>11483.098</v>
      </c>
      <c r="J28" s="20">
        <v>16618.97</v>
      </c>
      <c r="L28" s="345">
        <f t="shared" ref="L28:Q28" si="16">E28/E27</f>
        <v>0.92544926315341114</v>
      </c>
      <c r="M28" s="346">
        <f t="shared" si="16"/>
        <v>0.75011656606885435</v>
      </c>
      <c r="N28" s="347">
        <f t="shared" si="16"/>
        <v>0.79770844843091659</v>
      </c>
      <c r="O28" s="345">
        <f t="shared" si="16"/>
        <v>0.93832685720633269</v>
      </c>
      <c r="P28" s="346">
        <f t="shared" si="16"/>
        <v>0.77907298772178424</v>
      </c>
      <c r="Q28" s="347">
        <f t="shared" si="16"/>
        <v>0.82219727882338745</v>
      </c>
      <c r="S28" s="326">
        <f t="shared" si="15"/>
        <v>-0.17923751566135662</v>
      </c>
      <c r="T28" s="330">
        <f t="shared" si="15"/>
        <v>-0.15649155488726449</v>
      </c>
      <c r="U28" s="209">
        <f t="shared" si="15"/>
        <v>-0.16365435244994761</v>
      </c>
    </row>
    <row r="29" spans="1:33" ht="24" customHeight="1">
      <c r="A29" s="8"/>
      <c r="B29" t="s">
        <v>37</v>
      </c>
      <c r="E29" s="19">
        <v>504.07599999999996</v>
      </c>
      <c r="F29" s="154">
        <v>3942.844000000001</v>
      </c>
      <c r="G29" s="119">
        <v>4446.920000000001</v>
      </c>
      <c r="H29" s="19">
        <v>336.77499999999998</v>
      </c>
      <c r="I29" s="154">
        <v>3111.0370000000003</v>
      </c>
      <c r="J29" s="20">
        <v>3447.8120000000004</v>
      </c>
      <c r="L29" s="345">
        <f t="shared" ref="L29:Q29" si="17">E29/E27</f>
        <v>7.4550736846588847E-2</v>
      </c>
      <c r="M29" s="346">
        <f t="shared" si="17"/>
        <v>0.21725446711701782</v>
      </c>
      <c r="N29" s="347">
        <f t="shared" si="17"/>
        <v>0.17851931242774496</v>
      </c>
      <c r="O29" s="345">
        <f t="shared" si="17"/>
        <v>6.152899202621534E-2</v>
      </c>
      <c r="P29" s="346">
        <f t="shared" si="17"/>
        <v>0.21106890235570719</v>
      </c>
      <c r="Q29" s="347">
        <f t="shared" si="17"/>
        <v>0.17057505033673093</v>
      </c>
      <c r="S29" s="326">
        <f t="shared" si="15"/>
        <v>-0.33189638070449695</v>
      </c>
      <c r="T29" s="330">
        <f t="shared" si="15"/>
        <v>-0.21096624669908332</v>
      </c>
      <c r="U29" s="209">
        <f t="shared" si="15"/>
        <v>-0.22467415649483247</v>
      </c>
    </row>
    <row r="30" spans="1:33" ht="24" customHeight="1" thickBot="1">
      <c r="A30" s="8"/>
      <c r="B30" t="s">
        <v>36</v>
      </c>
      <c r="E30" s="19"/>
      <c r="F30" s="154">
        <v>592.16700000000014</v>
      </c>
      <c r="G30" s="119">
        <v>592.16700000000014</v>
      </c>
      <c r="H30" s="19">
        <v>0.78900000000000003</v>
      </c>
      <c r="I30" s="154">
        <v>145.303</v>
      </c>
      <c r="J30" s="20">
        <v>146.09199999999998</v>
      </c>
      <c r="L30" s="345">
        <f t="shared" ref="L30:Q30" si="18">E30/E27</f>
        <v>0</v>
      </c>
      <c r="M30" s="346">
        <f t="shared" si="18"/>
        <v>3.2628966814127844E-2</v>
      </c>
      <c r="N30" s="347">
        <f t="shared" si="18"/>
        <v>2.3772239141338376E-2</v>
      </c>
      <c r="O30" s="345">
        <f t="shared" si="18"/>
        <v>1.4415076745210871E-4</v>
      </c>
      <c r="P30" s="346">
        <f t="shared" si="18"/>
        <v>9.8581099225085785E-3</v>
      </c>
      <c r="Q30" s="347">
        <f t="shared" si="18"/>
        <v>7.2276708398815509E-3</v>
      </c>
      <c r="S30" s="326"/>
      <c r="T30" s="330">
        <f t="shared" si="15"/>
        <v>-0.75462496221505093</v>
      </c>
      <c r="U30" s="209">
        <f t="shared" si="15"/>
        <v>-0.75329256780604126</v>
      </c>
    </row>
    <row r="31" spans="1:33" ht="24" customHeight="1" thickBot="1">
      <c r="A31" s="12" t="s">
        <v>21</v>
      </c>
      <c r="B31" s="13"/>
      <c r="C31" s="13"/>
      <c r="D31" s="13"/>
      <c r="E31" s="17">
        <v>6574.752999999997</v>
      </c>
      <c r="F31" s="340">
        <v>30148.809999999998</v>
      </c>
      <c r="G31" s="162">
        <v>36723.562999999987</v>
      </c>
      <c r="H31" s="17">
        <v>6748.297999999998</v>
      </c>
      <c r="I31" s="340">
        <v>32740.172999999999</v>
      </c>
      <c r="J31" s="18">
        <v>39488.47099999999</v>
      </c>
      <c r="L31" s="334">
        <f t="shared" ref="L31:Q31" si="19">E31/E35</f>
        <v>0.49299792918094243</v>
      </c>
      <c r="M31" s="343">
        <f t="shared" si="19"/>
        <v>0.6242336530667667</v>
      </c>
      <c r="N31" s="335">
        <f t="shared" si="19"/>
        <v>0.59583688016849889</v>
      </c>
      <c r="O31" s="334">
        <f t="shared" si="19"/>
        <v>0.55215552883085162</v>
      </c>
      <c r="P31" s="343">
        <f t="shared" si="19"/>
        <v>0.68956278938342608</v>
      </c>
      <c r="Q31" s="335">
        <f t="shared" si="19"/>
        <v>0.66143352381759568</v>
      </c>
      <c r="S31" s="327">
        <f t="shared" si="15"/>
        <v>2.6395668400014581E-2</v>
      </c>
      <c r="T31" s="331">
        <f t="shared" si="15"/>
        <v>8.5952414042212655E-2</v>
      </c>
      <c r="U31" s="328">
        <f t="shared" si="15"/>
        <v>7.5289753339021159E-2</v>
      </c>
    </row>
    <row r="32" spans="1:33" ht="24" customHeight="1">
      <c r="A32" s="46"/>
      <c r="B32" s="3" t="s">
        <v>33</v>
      </c>
      <c r="C32" s="3"/>
      <c r="D32" s="3"/>
      <c r="E32" s="19">
        <v>6231.4529999999977</v>
      </c>
      <c r="F32" s="154">
        <v>27601.502999999997</v>
      </c>
      <c r="G32" s="119">
        <v>33832.955999999991</v>
      </c>
      <c r="H32" s="19">
        <v>6402.998999999998</v>
      </c>
      <c r="I32" s="154">
        <v>30502.047999999995</v>
      </c>
      <c r="J32" s="20">
        <v>36905.046999999991</v>
      </c>
      <c r="L32" s="336">
        <f>E32/G32</f>
        <v>0.1841829309859889</v>
      </c>
      <c r="M32" s="344">
        <f>F32/G32</f>
        <v>0.81581706901401119</v>
      </c>
      <c r="N32" s="337">
        <f t="shared" ref="N32:N34" si="20">L32+M32</f>
        <v>1</v>
      </c>
      <c r="O32" s="336">
        <f>H32/J32</f>
        <v>0.17349927775461171</v>
      </c>
      <c r="P32" s="344">
        <f>I32/J32</f>
        <v>0.8265007222453884</v>
      </c>
      <c r="Q32" s="337">
        <f t="shared" ref="Q32:Q34" si="21">O32+P32</f>
        <v>1</v>
      </c>
      <c r="S32" s="326">
        <f t="shared" si="15"/>
        <v>2.7529053015404328E-2</v>
      </c>
      <c r="T32" s="330">
        <f t="shared" si="15"/>
        <v>0.10508648750033643</v>
      </c>
      <c r="U32" s="209">
        <f t="shared" si="15"/>
        <v>9.0801731897147894E-2</v>
      </c>
    </row>
    <row r="33" spans="1:21" ht="24" customHeight="1">
      <c r="A33" s="8"/>
      <c r="B33" s="3" t="s">
        <v>37</v>
      </c>
      <c r="D33" s="3"/>
      <c r="E33" s="19">
        <v>253.369</v>
      </c>
      <c r="F33" s="154">
        <v>2265.9850000000006</v>
      </c>
      <c r="G33" s="119">
        <v>2519.3540000000007</v>
      </c>
      <c r="H33" s="19">
        <v>307.24799999999999</v>
      </c>
      <c r="I33" s="154">
        <v>2035.3490000000002</v>
      </c>
      <c r="J33" s="20">
        <v>2342.5970000000002</v>
      </c>
      <c r="L33" s="345">
        <f>E33/G33</f>
        <v>0.1005690347604981</v>
      </c>
      <c r="M33" s="346">
        <f>F33/G33</f>
        <v>0.89943096523950183</v>
      </c>
      <c r="N33" s="347">
        <f t="shared" si="20"/>
        <v>0.99999999999999989</v>
      </c>
      <c r="O33" s="345">
        <f>H33/J33</f>
        <v>0.13115700225006691</v>
      </c>
      <c r="P33" s="346">
        <f>I33/J33</f>
        <v>0.86884299774993312</v>
      </c>
      <c r="Q33" s="347">
        <f t="shared" si="21"/>
        <v>1</v>
      </c>
      <c r="S33" s="326">
        <f t="shared" si="15"/>
        <v>0.21265032423066749</v>
      </c>
      <c r="T33" s="330">
        <f t="shared" si="15"/>
        <v>-0.10178178584589058</v>
      </c>
      <c r="U33" s="209">
        <f t="shared" si="15"/>
        <v>-7.0159652037784473E-2</v>
      </c>
    </row>
    <row r="34" spans="1:21" ht="24" customHeight="1" thickBot="1">
      <c r="A34" s="8"/>
      <c r="B34" t="s">
        <v>36</v>
      </c>
      <c r="E34" s="19">
        <v>89.931000000000012</v>
      </c>
      <c r="F34" s="154">
        <v>281.322</v>
      </c>
      <c r="G34" s="119">
        <v>371.25300000000004</v>
      </c>
      <c r="H34" s="19">
        <v>38.050999999999995</v>
      </c>
      <c r="I34" s="154">
        <v>202.77600000000001</v>
      </c>
      <c r="J34" s="20">
        <v>240.827</v>
      </c>
      <c r="L34" s="348">
        <f>E34/G34</f>
        <v>0.24223642637231216</v>
      </c>
      <c r="M34" s="349">
        <f>F34/G34</f>
        <v>0.75776357362768776</v>
      </c>
      <c r="N34" s="350">
        <f t="shared" si="20"/>
        <v>0.99999999999999989</v>
      </c>
      <c r="O34" s="348">
        <f>H34/J34</f>
        <v>0.15800138688768284</v>
      </c>
      <c r="P34" s="349">
        <f>I34/J34</f>
        <v>0.84199861311231716</v>
      </c>
      <c r="Q34" s="350">
        <f t="shared" si="21"/>
        <v>1</v>
      </c>
      <c r="S34" s="326">
        <f t="shared" si="15"/>
        <v>-0.5768867242663821</v>
      </c>
      <c r="T34" s="330">
        <f t="shared" si="15"/>
        <v>-0.27920319064986027</v>
      </c>
      <c r="U34" s="209">
        <f t="shared" si="15"/>
        <v>-0.35131298602300864</v>
      </c>
    </row>
    <row r="35" spans="1:21" ht="24" customHeight="1" thickBot="1">
      <c r="A35" s="12" t="s">
        <v>12</v>
      </c>
      <c r="B35" s="13"/>
      <c r="C35" s="13"/>
      <c r="D35" s="13"/>
      <c r="E35" s="17">
        <v>13336.268999999998</v>
      </c>
      <c r="F35" s="340">
        <v>48297.315999999999</v>
      </c>
      <c r="G35" s="162">
        <v>61633.584999999992</v>
      </c>
      <c r="H35" s="17">
        <v>12221.733999999997</v>
      </c>
      <c r="I35" s="340">
        <v>47479.610999999997</v>
      </c>
      <c r="J35" s="18">
        <v>59701.344999999994</v>
      </c>
      <c r="L35" s="334">
        <f>L27+L31</f>
        <v>0.99999999999999989</v>
      </c>
      <c r="M35" s="343">
        <f t="shared" ref="M35:Q35" si="22">M27+M31</f>
        <v>1</v>
      </c>
      <c r="N35" s="338">
        <f t="shared" si="22"/>
        <v>1</v>
      </c>
      <c r="O35" s="334">
        <f t="shared" si="22"/>
        <v>1</v>
      </c>
      <c r="P35" s="343">
        <f t="shared" si="22"/>
        <v>1</v>
      </c>
      <c r="Q35" s="335">
        <f t="shared" si="22"/>
        <v>1</v>
      </c>
      <c r="S35" s="327">
        <f t="shared" si="15"/>
        <v>-8.3571724595537314E-2</v>
      </c>
      <c r="T35" s="331">
        <f t="shared" si="15"/>
        <v>-1.6930650970335533E-2</v>
      </c>
      <c r="U35" s="328">
        <f t="shared" si="15"/>
        <v>-3.1350439861643584E-2</v>
      </c>
    </row>
    <row r="36" spans="1:21" ht="24" customHeight="1">
      <c r="A36" s="179"/>
      <c r="B36" s="177" t="s">
        <v>33</v>
      </c>
      <c r="C36" s="177"/>
      <c r="D36" s="178"/>
      <c r="E36" s="180">
        <f>E28+E32</f>
        <v>12488.892999999996</v>
      </c>
      <c r="F36" s="342">
        <f t="shared" ref="F36:G38" si="23">F28+F32</f>
        <v>41214.998</v>
      </c>
      <c r="G36" s="324">
        <f t="shared" si="23"/>
        <v>53703.890999999989</v>
      </c>
      <c r="H36" s="180">
        <f>H28+H32</f>
        <v>11538.870999999999</v>
      </c>
      <c r="I36" s="342">
        <f t="shared" ref="I36:J38" si="24">I28+I32</f>
        <v>41985.145999999993</v>
      </c>
      <c r="J36" s="356">
        <f t="shared" si="24"/>
        <v>53524.016999999993</v>
      </c>
      <c r="L36" s="336">
        <f>E36/E35</f>
        <v>0.93646078974561764</v>
      </c>
      <c r="M36" s="344">
        <f t="shared" ref="M36:Q36" si="25">F36/F35</f>
        <v>0.85336000865969452</v>
      </c>
      <c r="N36" s="339">
        <f t="shared" si="25"/>
        <v>0.87134134741634772</v>
      </c>
      <c r="O36" s="336">
        <f t="shared" si="25"/>
        <v>0.94412715904306233</v>
      </c>
      <c r="P36" s="344">
        <f t="shared" si="25"/>
        <v>0.88427737961037622</v>
      </c>
      <c r="Q36" s="337">
        <f t="shared" si="25"/>
        <v>0.89652950029852763</v>
      </c>
      <c r="S36" s="326">
        <f t="shared" si="15"/>
        <v>-7.6069352183576036E-2</v>
      </c>
      <c r="T36" s="330">
        <f t="shared" si="15"/>
        <v>1.8686110332942242E-2</v>
      </c>
      <c r="U36" s="209">
        <f t="shared" si="15"/>
        <v>-3.3493662498308772E-3</v>
      </c>
    </row>
    <row r="37" spans="1:21" ht="24" customHeight="1">
      <c r="A37" s="8"/>
      <c r="B37" s="3" t="s">
        <v>37</v>
      </c>
      <c r="C37" s="3"/>
      <c r="D37" s="183"/>
      <c r="E37" s="19">
        <f>E29+E33</f>
        <v>757.44499999999994</v>
      </c>
      <c r="F37" s="154">
        <f t="shared" si="23"/>
        <v>6208.8290000000015</v>
      </c>
      <c r="G37" s="119">
        <f t="shared" si="23"/>
        <v>6966.2740000000013</v>
      </c>
      <c r="H37" s="19">
        <f>H29+H33</f>
        <v>644.02299999999991</v>
      </c>
      <c r="I37" s="154">
        <f t="shared" si="24"/>
        <v>5146.3860000000004</v>
      </c>
      <c r="J37" s="20">
        <f t="shared" si="24"/>
        <v>5790.4090000000006</v>
      </c>
      <c r="L37" s="345">
        <f>E37/E35</f>
        <v>5.6795869969329504E-2</v>
      </c>
      <c r="M37" s="346">
        <f t="shared" ref="M37:Q37" si="26">F37/F35</f>
        <v>0.1285543279465054</v>
      </c>
      <c r="N37" s="323">
        <f t="shared" si="26"/>
        <v>0.11302723993744648</v>
      </c>
      <c r="O37" s="345">
        <f t="shared" si="26"/>
        <v>5.2694895830657097E-2</v>
      </c>
      <c r="P37" s="346">
        <f t="shared" si="26"/>
        <v>0.10839149461439355</v>
      </c>
      <c r="Q37" s="347">
        <f t="shared" si="26"/>
        <v>9.698959043552538E-2</v>
      </c>
      <c r="S37" s="326">
        <f t="shared" si="15"/>
        <v>-0.14974288562205842</v>
      </c>
      <c r="T37" s="330">
        <f t="shared" si="15"/>
        <v>-0.17111809650418797</v>
      </c>
      <c r="U37" s="209">
        <f t="shared" si="15"/>
        <v>-0.16879396360235047</v>
      </c>
    </row>
    <row r="38" spans="1:21" ht="24" customHeight="1" thickBot="1">
      <c r="A38" s="9"/>
      <c r="B38" s="184" t="s">
        <v>36</v>
      </c>
      <c r="C38" s="184"/>
      <c r="D38" s="185"/>
      <c r="E38" s="21">
        <f>E30+E34</f>
        <v>89.931000000000012</v>
      </c>
      <c r="F38" s="155">
        <f t="shared" si="23"/>
        <v>873.48900000000015</v>
      </c>
      <c r="G38" s="123">
        <f t="shared" si="23"/>
        <v>963.42000000000019</v>
      </c>
      <c r="H38" s="21">
        <f>H30+H34</f>
        <v>38.839999999999996</v>
      </c>
      <c r="I38" s="155">
        <f t="shared" si="24"/>
        <v>348.07900000000001</v>
      </c>
      <c r="J38" s="22">
        <f t="shared" si="24"/>
        <v>386.91899999999998</v>
      </c>
      <c r="L38" s="348">
        <f>E38/E35</f>
        <v>6.7433402850527405E-3</v>
      </c>
      <c r="M38" s="349">
        <f t="shared" ref="M38:Q38" si="27">F38/F35</f>
        <v>1.8085663393800189E-2</v>
      </c>
      <c r="N38" s="351">
        <f t="shared" si="27"/>
        <v>1.5631412646205805E-2</v>
      </c>
      <c r="O38" s="348">
        <f t="shared" si="27"/>
        <v>3.177945126280772E-3</v>
      </c>
      <c r="P38" s="349">
        <f t="shared" si="27"/>
        <v>7.3311257752301301E-3</v>
      </c>
      <c r="Q38" s="350">
        <f t="shared" si="27"/>
        <v>6.4809092659470239E-3</v>
      </c>
      <c r="S38" s="332">
        <f t="shared" si="15"/>
        <v>-0.56811333133179887</v>
      </c>
      <c r="T38" s="333">
        <f t="shared" si="15"/>
        <v>-0.60150728858634739</v>
      </c>
      <c r="U38" s="208">
        <f t="shared" si="15"/>
        <v>-0.59839011023229749</v>
      </c>
    </row>
    <row r="41" spans="1:21">
      <c r="A41" s="1" t="s">
        <v>130</v>
      </c>
    </row>
    <row r="42" spans="1:21" ht="15.75" thickBot="1"/>
    <row r="43" spans="1:21" ht="22.5" customHeight="1">
      <c r="A43" s="467" t="s">
        <v>16</v>
      </c>
      <c r="B43" s="450"/>
      <c r="C43" s="450"/>
      <c r="D43" s="450"/>
      <c r="E43" s="458" t="str">
        <f>E24</f>
        <v>jan-abr</v>
      </c>
      <c r="F43" s="511"/>
      <c r="G43" s="511"/>
      <c r="H43" s="511"/>
      <c r="I43" s="511"/>
      <c r="J43" s="459"/>
      <c r="L43" s="516" t="s">
        <v>154</v>
      </c>
      <c r="M43" s="517"/>
      <c r="N43" s="517"/>
    </row>
    <row r="44" spans="1:21" ht="18.75" customHeight="1">
      <c r="A44" s="485"/>
      <c r="B44" s="451"/>
      <c r="C44" s="451"/>
      <c r="D44" s="451"/>
      <c r="E44" s="500">
        <f>E25</f>
        <v>2025</v>
      </c>
      <c r="F44" s="498"/>
      <c r="G44" s="499"/>
      <c r="H44" s="513">
        <f>H25</f>
        <v>2026</v>
      </c>
      <c r="I44" s="514"/>
      <c r="J44" s="515"/>
      <c r="L44" s="518" t="s">
        <v>128</v>
      </c>
      <c r="M44" s="519" t="s">
        <v>127</v>
      </c>
      <c r="N44" s="451" t="s">
        <v>12</v>
      </c>
      <c r="S44" t="s">
        <v>133</v>
      </c>
    </row>
    <row r="45" spans="1:21" ht="18.75" customHeight="1" thickBot="1">
      <c r="A45" s="468"/>
      <c r="B45" s="491"/>
      <c r="C45" s="491"/>
      <c r="D45" s="491"/>
      <c r="E45" s="99" t="s">
        <v>29</v>
      </c>
      <c r="F45" s="160" t="s">
        <v>30</v>
      </c>
      <c r="G45" s="134" t="s">
        <v>12</v>
      </c>
      <c r="H45" s="352" t="s">
        <v>29</v>
      </c>
      <c r="I45" s="353" t="s">
        <v>30</v>
      </c>
      <c r="J45" s="354" t="s">
        <v>12</v>
      </c>
      <c r="L45" s="447"/>
      <c r="M45" s="445"/>
      <c r="N45" s="491"/>
    </row>
    <row r="46" spans="1:21" ht="24" customHeight="1" thickBot="1">
      <c r="A46" s="12" t="s">
        <v>20</v>
      </c>
      <c r="B46" s="13"/>
      <c r="C46" s="13"/>
      <c r="D46" s="13"/>
      <c r="E46" s="358">
        <f>(E27/E8)*10</f>
        <v>2.3658572770189599</v>
      </c>
      <c r="F46" s="359">
        <f t="shared" ref="F46:J46" si="28">(F27/F8)*10</f>
        <v>2.3735162830735526</v>
      </c>
      <c r="G46" s="360">
        <f t="shared" si="28"/>
        <v>2.371432441985875</v>
      </c>
      <c r="H46" s="358">
        <f t="shared" si="28"/>
        <v>2.3595457858972213</v>
      </c>
      <c r="I46" s="359">
        <f t="shared" si="28"/>
        <v>2.2005408102419524</v>
      </c>
      <c r="J46" s="361">
        <f t="shared" si="28"/>
        <v>2.2414425607495936</v>
      </c>
      <c r="L46" s="365">
        <f>(H46-E46)/E46</f>
        <v>-2.6677395898078876E-3</v>
      </c>
      <c r="M46" s="329">
        <f>(I46-F46)/F46</f>
        <v>-7.2877306157600047E-2</v>
      </c>
      <c r="N46" s="164">
        <f>(J46-G46)/G46</f>
        <v>-5.4814920693007738E-2</v>
      </c>
    </row>
    <row r="47" spans="1:21" ht="24" customHeight="1">
      <c r="A47" s="46"/>
      <c r="B47" s="177" t="s">
        <v>33</v>
      </c>
      <c r="C47" s="177"/>
      <c r="D47" s="178"/>
      <c r="E47" s="124">
        <f t="shared" ref="E47:J57" si="29">(E28/E9)*10</f>
        <v>2.4835102466864707</v>
      </c>
      <c r="F47" s="156">
        <f t="shared" si="29"/>
        <v>2.6056321179518136</v>
      </c>
      <c r="G47" s="362">
        <f t="shared" si="29"/>
        <v>2.5658996489905981</v>
      </c>
      <c r="H47" s="124">
        <f t="shared" si="29"/>
        <v>2.4549024706417697</v>
      </c>
      <c r="I47" s="156">
        <f t="shared" si="29"/>
        <v>2.4166441658103017</v>
      </c>
      <c r="J47" s="363">
        <f t="shared" si="29"/>
        <v>2.4283394549691191</v>
      </c>
      <c r="L47" s="326">
        <f t="shared" ref="L47:N57" si="30">(H47-E47)/E47</f>
        <v>-1.1519089193559734E-2</v>
      </c>
      <c r="M47" s="330">
        <f t="shared" si="30"/>
        <v>-7.2530558262410422E-2</v>
      </c>
      <c r="N47" s="209">
        <f t="shared" si="30"/>
        <v>-5.3610901765232304E-2</v>
      </c>
    </row>
    <row r="48" spans="1:21" ht="24" customHeight="1">
      <c r="A48" s="8"/>
      <c r="B48" t="s">
        <v>37</v>
      </c>
      <c r="E48" s="125">
        <f t="shared" si="29"/>
        <v>1.4897579803818997</v>
      </c>
      <c r="F48" s="157">
        <f t="shared" si="29"/>
        <v>1.7967369455721651</v>
      </c>
      <c r="G48" s="364">
        <f t="shared" si="29"/>
        <v>1.7557272402803534</v>
      </c>
      <c r="H48" s="125">
        <f t="shared" si="29"/>
        <v>1.4801930371262431</v>
      </c>
      <c r="I48" s="157">
        <f t="shared" si="29"/>
        <v>1.6534542485987522</v>
      </c>
      <c r="J48" s="363">
        <f t="shared" si="29"/>
        <v>1.6347631811153689</v>
      </c>
      <c r="L48" s="326">
        <f t="shared" si="30"/>
        <v>-6.420467875731483E-3</v>
      </c>
      <c r="M48" s="330">
        <f t="shared" si="30"/>
        <v>-7.9746062620082089E-2</v>
      </c>
      <c r="N48" s="209">
        <f t="shared" si="30"/>
        <v>-6.8896840232238507E-2</v>
      </c>
    </row>
    <row r="49" spans="1:14" ht="24" customHeight="1" thickBot="1">
      <c r="A49" s="8"/>
      <c r="B49" t="s">
        <v>36</v>
      </c>
      <c r="E49" s="125"/>
      <c r="F49" s="157">
        <f t="shared" si="29"/>
        <v>2.6067818844535235</v>
      </c>
      <c r="G49" s="364">
        <f t="shared" si="29"/>
        <v>2.6067818844535235</v>
      </c>
      <c r="H49" s="125">
        <f t="shared" si="29"/>
        <v>8.7666666666666675</v>
      </c>
      <c r="I49" s="157">
        <f t="shared" si="29"/>
        <v>2.2392547273035488</v>
      </c>
      <c r="J49" s="363">
        <f t="shared" si="29"/>
        <v>2.2482956031948778</v>
      </c>
      <c r="L49" s="326"/>
      <c r="M49" s="330">
        <f t="shared" si="30"/>
        <v>-0.14098884119989266</v>
      </c>
      <c r="N49" s="209">
        <f t="shared" si="30"/>
        <v>-0.13752062778884838</v>
      </c>
    </row>
    <row r="50" spans="1:14" ht="24" customHeight="1" thickBot="1">
      <c r="A50" s="12" t="s">
        <v>21</v>
      </c>
      <c r="B50" s="13"/>
      <c r="C50" s="13"/>
      <c r="D50" s="13"/>
      <c r="E50" s="358">
        <f t="shared" si="29"/>
        <v>2.7205589293132926</v>
      </c>
      <c r="F50" s="359">
        <f t="shared" si="29"/>
        <v>2.6334941618851349</v>
      </c>
      <c r="G50" s="360">
        <f t="shared" si="29"/>
        <v>2.6486697928323784</v>
      </c>
      <c r="H50" s="358">
        <f t="shared" si="29"/>
        <v>2.6381407167779196</v>
      </c>
      <c r="I50" s="359">
        <f t="shared" si="29"/>
        <v>2.5524743941160239</v>
      </c>
      <c r="J50" s="361">
        <f t="shared" si="29"/>
        <v>2.5667178123463579</v>
      </c>
      <c r="L50" s="327">
        <f t="shared" si="30"/>
        <v>-3.029458823601975E-2</v>
      </c>
      <c r="M50" s="331">
        <f t="shared" si="30"/>
        <v>-3.0765121465511244E-2</v>
      </c>
      <c r="N50" s="328">
        <f t="shared" si="30"/>
        <v>-3.0940806856253836E-2</v>
      </c>
    </row>
    <row r="51" spans="1:14" ht="24" customHeight="1">
      <c r="A51" s="46"/>
      <c r="B51" s="3" t="s">
        <v>33</v>
      </c>
      <c r="C51" s="3"/>
      <c r="D51" s="3"/>
      <c r="E51" s="125">
        <f t="shared" si="29"/>
        <v>2.8356868293264514</v>
      </c>
      <c r="F51" s="157">
        <f t="shared" si="29"/>
        <v>2.772993697609849</v>
      </c>
      <c r="G51" s="364">
        <f t="shared" si="29"/>
        <v>2.784331582202408</v>
      </c>
      <c r="H51" s="125">
        <f t="shared" si="29"/>
        <v>2.7275263381196035</v>
      </c>
      <c r="I51" s="157">
        <f t="shared" si="29"/>
        <v>2.6620060543044186</v>
      </c>
      <c r="J51" s="363">
        <f t="shared" si="29"/>
        <v>2.6731471358284411</v>
      </c>
      <c r="L51" s="326">
        <f t="shared" si="30"/>
        <v>-3.8142608022952516E-2</v>
      </c>
      <c r="M51" s="330">
        <f t="shared" si="30"/>
        <v>-4.0024484513287925E-2</v>
      </c>
      <c r="N51" s="209">
        <f t="shared" si="30"/>
        <v>-3.9932185909416683E-2</v>
      </c>
    </row>
    <row r="52" spans="1:14" ht="24" customHeight="1">
      <c r="A52" s="8"/>
      <c r="B52" s="3" t="s">
        <v>37</v>
      </c>
      <c r="D52" s="3"/>
      <c r="E52" s="125">
        <f t="shared" si="29"/>
        <v>1.5227875108934095</v>
      </c>
      <c r="F52" s="157">
        <f t="shared" si="29"/>
        <v>1.68270419631778</v>
      </c>
      <c r="G52" s="364">
        <f t="shared" si="29"/>
        <v>1.665118326417796</v>
      </c>
      <c r="H52" s="125">
        <f t="shared" si="29"/>
        <v>1.565243970778526</v>
      </c>
      <c r="I52" s="157">
        <f t="shared" si="29"/>
        <v>1.6084718344419477</v>
      </c>
      <c r="J52" s="363">
        <f t="shared" si="29"/>
        <v>1.6026666447741544</v>
      </c>
      <c r="L52" s="326">
        <f t="shared" si="30"/>
        <v>2.7880751307322947E-2</v>
      </c>
      <c r="M52" s="330">
        <f t="shared" si="30"/>
        <v>-4.4114920517981181E-2</v>
      </c>
      <c r="N52" s="209">
        <f t="shared" si="30"/>
        <v>-3.7505852078389634E-2</v>
      </c>
    </row>
    <row r="53" spans="1:14" ht="24" customHeight="1" thickBot="1">
      <c r="A53" s="8"/>
      <c r="B53" t="s">
        <v>36</v>
      </c>
      <c r="E53" s="125">
        <f t="shared" si="29"/>
        <v>1.7033676793696493</v>
      </c>
      <c r="F53" s="157">
        <f t="shared" si="29"/>
        <v>1.9021223943366758</v>
      </c>
      <c r="G53" s="364">
        <f t="shared" si="29"/>
        <v>1.849836817060714</v>
      </c>
      <c r="H53" s="125">
        <f t="shared" si="29"/>
        <v>2.6923512346989313</v>
      </c>
      <c r="I53" s="157">
        <f t="shared" si="29"/>
        <v>1.9658361609306834</v>
      </c>
      <c r="J53" s="363">
        <f t="shared" si="29"/>
        <v>2.0533836958467981</v>
      </c>
      <c r="L53" s="326">
        <f t="shared" si="30"/>
        <v>0.58060486136220846</v>
      </c>
      <c r="M53" s="330">
        <f t="shared" si="30"/>
        <v>3.3496144508737731E-2</v>
      </c>
      <c r="N53" s="209">
        <f t="shared" si="30"/>
        <v>0.11003504574501258</v>
      </c>
    </row>
    <row r="54" spans="1:14" ht="24" customHeight="1" thickBot="1">
      <c r="A54" s="12" t="s">
        <v>12</v>
      </c>
      <c r="B54" s="13"/>
      <c r="C54" s="13"/>
      <c r="D54" s="13"/>
      <c r="E54" s="358">
        <f t="shared" si="29"/>
        <v>2.5283713718905982</v>
      </c>
      <c r="F54" s="359">
        <f t="shared" si="29"/>
        <v>2.5293877509764737</v>
      </c>
      <c r="G54" s="360">
        <f t="shared" si="29"/>
        <v>2.5291677576992218</v>
      </c>
      <c r="H54" s="358">
        <f t="shared" si="29"/>
        <v>2.5056479789342205</v>
      </c>
      <c r="I54" s="359">
        <f t="shared" si="29"/>
        <v>2.4317423335852335</v>
      </c>
      <c r="J54" s="361">
        <f t="shared" si="29"/>
        <v>2.4465148378191857</v>
      </c>
      <c r="L54" s="327">
        <f t="shared" si="30"/>
        <v>-8.9873636480016835E-3</v>
      </c>
      <c r="M54" s="331">
        <f t="shared" si="30"/>
        <v>-3.8604368726599579E-2</v>
      </c>
      <c r="N54" s="328">
        <f t="shared" si="30"/>
        <v>-3.2679888326279022E-2</v>
      </c>
    </row>
    <row r="55" spans="1:14" ht="24" customHeight="1">
      <c r="A55" s="179"/>
      <c r="B55" s="177" t="s">
        <v>33</v>
      </c>
      <c r="C55" s="177"/>
      <c r="D55" s="178"/>
      <c r="E55" s="124">
        <f t="shared" si="29"/>
        <v>2.6475752293885266</v>
      </c>
      <c r="F55" s="156">
        <f t="shared" si="29"/>
        <v>2.7153849508832528</v>
      </c>
      <c r="G55" s="362">
        <f t="shared" si="29"/>
        <v>2.6993076099076401</v>
      </c>
      <c r="H55" s="124">
        <f t="shared" si="29"/>
        <v>2.5990578957373982</v>
      </c>
      <c r="I55" s="156">
        <f t="shared" si="29"/>
        <v>2.5900824585370792</v>
      </c>
      <c r="J55" s="366">
        <f t="shared" si="29"/>
        <v>2.5920121652713775</v>
      </c>
      <c r="L55" s="326">
        <f t="shared" si="30"/>
        <v>-1.8325195489283148E-2</v>
      </c>
      <c r="M55" s="330">
        <f t="shared" si="30"/>
        <v>-4.6145388080395595E-2</v>
      </c>
      <c r="N55" s="209">
        <f t="shared" si="30"/>
        <v>-3.974924689666394E-2</v>
      </c>
    </row>
    <row r="56" spans="1:14" ht="24" customHeight="1">
      <c r="A56" s="8"/>
      <c r="B56" s="3" t="s">
        <v>37</v>
      </c>
      <c r="C56" s="3"/>
      <c r="D56" s="183"/>
      <c r="E56" s="125">
        <f t="shared" si="29"/>
        <v>1.500645869407583</v>
      </c>
      <c r="F56" s="157">
        <f t="shared" si="29"/>
        <v>1.7533715702554029</v>
      </c>
      <c r="G56" s="364">
        <f t="shared" si="29"/>
        <v>1.7218422146676604</v>
      </c>
      <c r="H56" s="125">
        <f t="shared" si="29"/>
        <v>1.519585196371058</v>
      </c>
      <c r="I56" s="157">
        <f t="shared" si="29"/>
        <v>1.635366647695802</v>
      </c>
      <c r="J56" s="363">
        <f t="shared" si="29"/>
        <v>1.6216244448639019</v>
      </c>
      <c r="L56" s="326">
        <f t="shared" si="30"/>
        <v>1.2620783723578813E-2</v>
      </c>
      <c r="M56" s="330">
        <f t="shared" si="30"/>
        <v>-6.730172004694468E-2</v>
      </c>
      <c r="N56" s="209">
        <f t="shared" si="30"/>
        <v>-5.8203805755280509E-2</v>
      </c>
    </row>
    <row r="57" spans="1:14" ht="24" customHeight="1" thickBot="1">
      <c r="A57" s="9"/>
      <c r="B57" s="184" t="s">
        <v>36</v>
      </c>
      <c r="C57" s="184"/>
      <c r="D57" s="185"/>
      <c r="E57" s="126">
        <f t="shared" si="29"/>
        <v>1.7033676793696493</v>
      </c>
      <c r="F57" s="158">
        <f t="shared" si="29"/>
        <v>2.3289127426592335</v>
      </c>
      <c r="G57" s="367">
        <f t="shared" si="29"/>
        <v>2.2517231143904888</v>
      </c>
      <c r="H57" s="126">
        <f t="shared" si="29"/>
        <v>2.7307881600224988</v>
      </c>
      <c r="I57" s="158">
        <f t="shared" si="29"/>
        <v>2.0714179446438026</v>
      </c>
      <c r="J57" s="368">
        <f t="shared" si="29"/>
        <v>2.122872568061362</v>
      </c>
      <c r="L57" s="332">
        <f t="shared" si="30"/>
        <v>0.60317011593941849</v>
      </c>
      <c r="M57" s="333">
        <f t="shared" si="30"/>
        <v>-0.11056438195336354</v>
      </c>
      <c r="N57" s="208">
        <f t="shared" si="30"/>
        <v>-5.7223086402434897E-2</v>
      </c>
    </row>
  </sheetData>
  <mergeCells count="30">
    <mergeCell ref="A43:D45"/>
    <mergeCell ref="E43:J43"/>
    <mergeCell ref="L43:N43"/>
    <mergeCell ref="E44:G44"/>
    <mergeCell ref="H44:J44"/>
    <mergeCell ref="L44:L45"/>
    <mergeCell ref="M44:M45"/>
    <mergeCell ref="N44:N45"/>
    <mergeCell ref="A5:D7"/>
    <mergeCell ref="E5:J5"/>
    <mergeCell ref="L5:Q5"/>
    <mergeCell ref="S5:U5"/>
    <mergeCell ref="E6:G6"/>
    <mergeCell ref="H6:J6"/>
    <mergeCell ref="L6:N6"/>
    <mergeCell ref="O6:Q6"/>
    <mergeCell ref="S6:S7"/>
    <mergeCell ref="T6:T7"/>
    <mergeCell ref="U6:U7"/>
    <mergeCell ref="A24:D26"/>
    <mergeCell ref="E24:J24"/>
    <mergeCell ref="L24:Q24"/>
    <mergeCell ref="S24:U24"/>
    <mergeCell ref="E25:G25"/>
    <mergeCell ref="H25:J25"/>
    <mergeCell ref="L25:N25"/>
    <mergeCell ref="O25:Q25"/>
    <mergeCell ref="S25:S26"/>
    <mergeCell ref="T25:T26"/>
    <mergeCell ref="U25:U2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6983777B-AAE2-434B-BC64-D57AE4EC8C8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L46:L57</xm:sqref>
        </x14:conditionalFormatting>
        <x14:conditionalFormatting xmlns:xm="http://schemas.microsoft.com/office/excel/2006/main">
          <x14:cfRule type="iconSet" priority="1" id="{FFBB26BF-D756-4E84-8D67-2E79E250857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M46:N57</xm:sqref>
        </x14:conditionalFormatting>
        <x14:conditionalFormatting xmlns:xm="http://schemas.microsoft.com/office/excel/2006/main">
          <x14:cfRule type="iconSet" priority="6" id="{AB57A588-6099-4043-9D04-9ABCAEA9E9E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S8:S19</xm:sqref>
        </x14:conditionalFormatting>
        <x14:conditionalFormatting xmlns:xm="http://schemas.microsoft.com/office/excel/2006/main">
          <x14:cfRule type="iconSet" priority="4" id="{D3142134-8972-48F6-8F8E-E66D633E3A6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S27:S38</xm:sqref>
        </x14:conditionalFormatting>
        <x14:conditionalFormatting xmlns:xm="http://schemas.microsoft.com/office/excel/2006/main">
          <x14:cfRule type="iconSet" priority="5" id="{4736B486-1AC1-4E0D-9CF0-A9D873C78E1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T8:U19</xm:sqref>
        </x14:conditionalFormatting>
        <x14:conditionalFormatting xmlns:xm="http://schemas.microsoft.com/office/excel/2006/main">
          <x14:cfRule type="iconSet" priority="3" id="{93E4DE54-8E2F-439A-9919-5CC74A395F8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T27:U38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1F560-FFD4-4FCD-913F-273283EDF405}">
  <sheetPr>
    <pageSetUpPr fitToPage="1"/>
  </sheetPr>
  <dimension ref="A1:AQ97"/>
  <sheetViews>
    <sheetView showGridLines="0" topLeftCell="S62" workbookViewId="0">
      <selection activeCell="AL71" sqref="AL71"/>
    </sheetView>
  </sheetViews>
  <sheetFormatPr defaultRowHeight="15"/>
  <cols>
    <col min="1" max="1" width="32.85546875" customWidth="1"/>
    <col min="2" max="2" width="9.42578125" customWidth="1"/>
    <col min="3" max="3" width="9.5703125" customWidth="1"/>
    <col min="4" max="4" width="9.42578125" bestFit="1" customWidth="1"/>
    <col min="5" max="5" width="9.28515625" bestFit="1" customWidth="1"/>
    <col min="6" max="16" width="10.85546875" customWidth="1"/>
    <col min="17" max="17" width="2.28515625" customWidth="1"/>
    <col min="18" max="20" width="10.85546875" customWidth="1"/>
    <col min="23" max="23" width="9.42578125" customWidth="1"/>
    <col min="24" max="29" width="9.140625" customWidth="1"/>
    <col min="30" max="30" width="1.7109375" customWidth="1"/>
    <col min="31" max="33" width="10.85546875" customWidth="1"/>
    <col min="34" max="34" width="2.28515625" customWidth="1"/>
  </cols>
  <sheetData>
    <row r="1" spans="1:43" ht="15.75">
      <c r="A1" s="4" t="s">
        <v>148</v>
      </c>
    </row>
    <row r="3" spans="1:43" ht="8.25" customHeight="1" thickBot="1"/>
    <row r="4" spans="1:43">
      <c r="A4" s="492" t="s">
        <v>3</v>
      </c>
      <c r="B4" s="458" t="s">
        <v>134</v>
      </c>
      <c r="C4" s="511"/>
      <c r="D4" s="511"/>
      <c r="E4" s="511"/>
      <c r="F4" s="511"/>
      <c r="G4" s="522"/>
      <c r="H4" s="511" t="s">
        <v>136</v>
      </c>
      <c r="I4" s="511"/>
      <c r="J4" s="511"/>
      <c r="K4" s="511"/>
      <c r="L4" s="511"/>
      <c r="M4" s="522"/>
      <c r="N4" s="526" t="s">
        <v>154</v>
      </c>
      <c r="O4" s="517"/>
      <c r="P4" s="527"/>
      <c r="R4" s="512" t="s">
        <v>135</v>
      </c>
      <c r="S4" s="511"/>
      <c r="T4" s="511"/>
      <c r="U4" s="511"/>
      <c r="V4" s="511"/>
      <c r="W4" s="522"/>
      <c r="X4" s="511" t="s">
        <v>137</v>
      </c>
      <c r="Y4" s="511"/>
      <c r="Z4" s="511"/>
      <c r="AA4" s="511"/>
      <c r="AB4" s="511"/>
      <c r="AC4" s="459"/>
      <c r="AE4" s="517" t="s">
        <v>154</v>
      </c>
      <c r="AF4" s="517"/>
      <c r="AG4" s="517"/>
      <c r="AI4" s="476" t="s">
        <v>140</v>
      </c>
      <c r="AJ4" s="481"/>
      <c r="AK4" s="481"/>
      <c r="AL4" s="481"/>
      <c r="AM4" s="481"/>
      <c r="AN4" s="477"/>
      <c r="AO4" s="517" t="s">
        <v>154</v>
      </c>
      <c r="AP4" s="517"/>
      <c r="AQ4" s="517"/>
    </row>
    <row r="5" spans="1:43">
      <c r="A5" s="493"/>
      <c r="B5" s="523" t="s">
        <v>175</v>
      </c>
      <c r="C5" s="533"/>
      <c r="D5" s="543"/>
      <c r="E5" s="523" t="s">
        <v>176</v>
      </c>
      <c r="F5" s="533"/>
      <c r="G5" s="543"/>
      <c r="H5" s="533" t="str">
        <f>B5</f>
        <v>jan-abr 2025</v>
      </c>
      <c r="I5" s="498"/>
      <c r="J5" s="499"/>
      <c r="K5" s="523" t="str">
        <f>E5</f>
        <v>jan-abr 2026</v>
      </c>
      <c r="L5" s="498"/>
      <c r="M5" s="499"/>
      <c r="N5" s="500" t="s">
        <v>138</v>
      </c>
      <c r="O5" s="498"/>
      <c r="P5" s="501"/>
      <c r="R5" s="521" t="str">
        <f>H5</f>
        <v>jan-abr 2025</v>
      </c>
      <c r="S5" s="498"/>
      <c r="T5" s="499"/>
      <c r="U5" s="538" t="str">
        <f>K5</f>
        <v>jan-abr 2026</v>
      </c>
      <c r="V5" s="514"/>
      <c r="W5" s="525"/>
      <c r="X5" s="533" t="str">
        <f>R5</f>
        <v>jan-abr 2025</v>
      </c>
      <c r="Y5" s="498"/>
      <c r="Z5" s="499"/>
      <c r="AA5" s="523" t="str">
        <f>U5</f>
        <v>jan-abr 2026</v>
      </c>
      <c r="AB5" s="498"/>
      <c r="AC5" s="501"/>
      <c r="AE5" s="497" t="s">
        <v>139</v>
      </c>
      <c r="AF5" s="498"/>
      <c r="AG5" s="501"/>
      <c r="AI5" s="528" t="str">
        <f>X5</f>
        <v>jan-abr 2025</v>
      </c>
      <c r="AJ5" s="529"/>
      <c r="AK5" s="540"/>
      <c r="AL5" s="539" t="str">
        <f>AA5</f>
        <v>jan-abr 2026</v>
      </c>
      <c r="AM5" s="529"/>
      <c r="AN5" s="540"/>
      <c r="AO5" s="498" t="s">
        <v>140</v>
      </c>
      <c r="AP5" s="498"/>
      <c r="AQ5" s="501"/>
    </row>
    <row r="6" spans="1:43" ht="19.5" customHeight="1" thickBot="1">
      <c r="A6" s="494"/>
      <c r="B6" s="99" t="s">
        <v>29</v>
      </c>
      <c r="C6" s="135" t="s">
        <v>30</v>
      </c>
      <c r="D6" s="263" t="s">
        <v>12</v>
      </c>
      <c r="E6" s="159" t="s">
        <v>29</v>
      </c>
      <c r="F6" s="353" t="s">
        <v>30</v>
      </c>
      <c r="G6" s="134" t="s">
        <v>12</v>
      </c>
      <c r="H6" s="176" t="s">
        <v>29</v>
      </c>
      <c r="I6" s="135" t="s">
        <v>30</v>
      </c>
      <c r="J6" s="176" t="s">
        <v>12</v>
      </c>
      <c r="K6" s="99" t="s">
        <v>29</v>
      </c>
      <c r="L6" s="135" t="s">
        <v>30</v>
      </c>
      <c r="M6" s="133" t="s">
        <v>12</v>
      </c>
      <c r="N6" s="99" t="s">
        <v>29</v>
      </c>
      <c r="O6" s="135" t="s">
        <v>30</v>
      </c>
      <c r="P6" s="166" t="s">
        <v>12</v>
      </c>
      <c r="R6" s="25" t="s">
        <v>29</v>
      </c>
      <c r="S6" s="160" t="s">
        <v>30</v>
      </c>
      <c r="T6" s="134" t="s">
        <v>12</v>
      </c>
      <c r="U6" s="352" t="s">
        <v>29</v>
      </c>
      <c r="V6" s="353" t="s">
        <v>30</v>
      </c>
      <c r="W6" s="134" t="s">
        <v>12</v>
      </c>
      <c r="X6" s="176" t="s">
        <v>29</v>
      </c>
      <c r="Y6" s="135" t="s">
        <v>30</v>
      </c>
      <c r="Z6" s="176" t="s">
        <v>12</v>
      </c>
      <c r="AA6" s="99" t="s">
        <v>29</v>
      </c>
      <c r="AB6" s="135" t="s">
        <v>30</v>
      </c>
      <c r="AC6" s="166" t="s">
        <v>12</v>
      </c>
      <c r="AE6" s="25" t="s">
        <v>29</v>
      </c>
      <c r="AF6" s="135" t="s">
        <v>30</v>
      </c>
      <c r="AG6" s="166" t="s">
        <v>12</v>
      </c>
      <c r="AI6" s="407" t="s">
        <v>29</v>
      </c>
      <c r="AJ6" s="135" t="s">
        <v>30</v>
      </c>
      <c r="AK6" s="263" t="s">
        <v>12</v>
      </c>
      <c r="AL6" s="408" t="s">
        <v>29</v>
      </c>
      <c r="AM6" s="135" t="s">
        <v>30</v>
      </c>
      <c r="AN6" s="263" t="s">
        <v>12</v>
      </c>
      <c r="AO6" s="176" t="s">
        <v>29</v>
      </c>
      <c r="AP6" s="135" t="s">
        <v>30</v>
      </c>
      <c r="AQ6" s="166" t="s">
        <v>12</v>
      </c>
    </row>
    <row r="7" spans="1:43" ht="20.100000000000001" customHeight="1">
      <c r="A7" s="8" t="s">
        <v>184</v>
      </c>
      <c r="B7" s="39">
        <v>7589.7300000000014</v>
      </c>
      <c r="C7" s="370">
        <v>26329.37</v>
      </c>
      <c r="D7" s="375">
        <v>33919.1</v>
      </c>
      <c r="E7" s="39">
        <v>7224.51</v>
      </c>
      <c r="F7" s="379">
        <v>29176.240000000005</v>
      </c>
      <c r="G7" s="377">
        <v>36400.750000000007</v>
      </c>
      <c r="H7" s="345">
        <f t="shared" ref="H7:H32" si="0">B7/$B$33</f>
        <v>0.14389073924932999</v>
      </c>
      <c r="I7" s="323">
        <f t="shared" ref="I7:I32" si="1">C7/$C$33</f>
        <v>0.13789003506722292</v>
      </c>
      <c r="J7" s="398">
        <f t="shared" ref="J7:J32" si="2">D7/$D$33</f>
        <v>0.1391888758218035</v>
      </c>
      <c r="K7" s="323">
        <f t="shared" ref="K7:K32" si="3">E7/$E$33</f>
        <v>0.14811383458591129</v>
      </c>
      <c r="L7" s="323">
        <f t="shared" ref="L7:L32" si="4">F7/$F$33</f>
        <v>0.14943066391770324</v>
      </c>
      <c r="M7" s="399">
        <f t="shared" ref="M7:M32" si="5">G7/$G$33</f>
        <v>0.1491674517261658</v>
      </c>
      <c r="N7" s="392">
        <f t="shared" ref="N7:P33" si="6">(E7-B7)/B7</f>
        <v>-4.8120288864030879E-2</v>
      </c>
      <c r="O7" s="393">
        <f t="shared" si="6"/>
        <v>0.10812526087787161</v>
      </c>
      <c r="P7" s="382">
        <f t="shared" si="6"/>
        <v>7.3163792671385994E-2</v>
      </c>
      <c r="R7" s="401">
        <v>1939.6530000000002</v>
      </c>
      <c r="S7" s="369">
        <v>6645.6910000000007</v>
      </c>
      <c r="T7" s="374">
        <v>8585.344000000001</v>
      </c>
      <c r="U7" s="39">
        <v>1780.1130000000001</v>
      </c>
      <c r="V7" s="112">
        <v>7157.0840000000007</v>
      </c>
      <c r="W7" s="380">
        <v>8937.1970000000001</v>
      </c>
      <c r="X7" s="345">
        <f>R7/$R$33</f>
        <v>0.14544195231814835</v>
      </c>
      <c r="Y7" s="323">
        <f>S7/$S$33</f>
        <v>0.13759959249081252</v>
      </c>
      <c r="Z7" s="398">
        <f>T7/$T$33</f>
        <v>0.13929652153123981</v>
      </c>
      <c r="AA7" s="323">
        <f>U7/$U$33</f>
        <v>0.14565142720337396</v>
      </c>
      <c r="AB7" s="323">
        <f>V7/$V$33</f>
        <v>0.15074015665376866</v>
      </c>
      <c r="AC7" s="399">
        <f>W7/$W$33</f>
        <v>0.14969841969221967</v>
      </c>
      <c r="AE7" s="392">
        <f t="shared" ref="AE7:AG33" si="7">(U7-R7)/R7</f>
        <v>-8.225182545537793E-2</v>
      </c>
      <c r="AF7" s="393">
        <f t="shared" si="7"/>
        <v>7.6951064983310238E-2</v>
      </c>
      <c r="AG7" s="382">
        <f t="shared" si="7"/>
        <v>4.0982982161227213E-2</v>
      </c>
      <c r="AI7" s="27">
        <f t="shared" ref="AI7:AN22" si="8">(R7/B7)*10</f>
        <v>2.555628461091501</v>
      </c>
      <c r="AJ7" s="28">
        <f t="shared" si="8"/>
        <v>2.5240600135893878</v>
      </c>
      <c r="AK7" s="406">
        <f t="shared" si="8"/>
        <v>2.5311237621281228</v>
      </c>
      <c r="AL7" s="28">
        <f t="shared" si="8"/>
        <v>2.4639913295157734</v>
      </c>
      <c r="AM7" s="28">
        <f t="shared" si="8"/>
        <v>2.4530522096061724</v>
      </c>
      <c r="AN7" s="402">
        <f t="shared" si="8"/>
        <v>2.4552233127064684</v>
      </c>
      <c r="AO7" s="383">
        <f t="shared" ref="AO7:AQ18" si="9">(AL7-AI7)/AI7</f>
        <v>-3.5856985070744467E-2</v>
      </c>
      <c r="AP7" s="381">
        <f t="shared" si="9"/>
        <v>-2.8132375458948526E-2</v>
      </c>
      <c r="AQ7" s="382">
        <f t="shared" si="9"/>
        <v>-2.9986858231633325E-2</v>
      </c>
    </row>
    <row r="8" spans="1:43" ht="20.100000000000001" customHeight="1">
      <c r="A8" s="8" t="s">
        <v>185</v>
      </c>
      <c r="B8" s="19">
        <v>2666.39</v>
      </c>
      <c r="C8" s="371">
        <v>19318.579999999998</v>
      </c>
      <c r="D8" s="375">
        <v>21984.969999999998</v>
      </c>
      <c r="E8" s="19">
        <v>3183.1000000000004</v>
      </c>
      <c r="F8" s="369">
        <v>28575.16</v>
      </c>
      <c r="G8" s="377">
        <v>31758.260000000002</v>
      </c>
      <c r="H8" s="345">
        <f t="shared" si="0"/>
        <v>5.0551050989563646E-2</v>
      </c>
      <c r="I8" s="323">
        <f t="shared" si="1"/>
        <v>0.10117369590115338</v>
      </c>
      <c r="J8" s="399">
        <f t="shared" si="2"/>
        <v>9.0216522822718623E-2</v>
      </c>
      <c r="K8" s="323">
        <f t="shared" si="3"/>
        <v>6.5258563815457971E-2</v>
      </c>
      <c r="L8" s="323">
        <f t="shared" si="4"/>
        <v>0.14635213894438062</v>
      </c>
      <c r="M8" s="399">
        <f t="shared" si="5"/>
        <v>0.13014288759042111</v>
      </c>
      <c r="N8" s="394">
        <f t="shared" si="6"/>
        <v>0.19378635533436614</v>
      </c>
      <c r="O8" s="395">
        <f t="shared" si="6"/>
        <v>0.47915426496150354</v>
      </c>
      <c r="P8" s="386">
        <f t="shared" si="6"/>
        <v>0.44454415903228456</v>
      </c>
      <c r="R8" s="401">
        <v>690.3610000000001</v>
      </c>
      <c r="S8" s="369">
        <v>4898.7389999999996</v>
      </c>
      <c r="T8" s="374">
        <v>5589.0999999999995</v>
      </c>
      <c r="U8" s="19">
        <v>785.52800000000002</v>
      </c>
      <c r="V8" s="119">
        <v>6932.8730000000005</v>
      </c>
      <c r="W8" s="375">
        <v>7718.4010000000007</v>
      </c>
      <c r="X8" s="345">
        <f t="shared" ref="X8:X32" si="10">R8/$R$33</f>
        <v>5.1765677491958213E-2</v>
      </c>
      <c r="Y8" s="323">
        <f t="shared" ref="Y8:Y32" si="11">S8/$S$33</f>
        <v>0.10142880403540434</v>
      </c>
      <c r="Z8" s="399">
        <f t="shared" ref="Z8:Z32" si="12">T8/$T$33</f>
        <v>9.0682701647161981E-2</v>
      </c>
      <c r="AA8" s="323">
        <f t="shared" ref="AA8:AA32" si="13">U8/$U$33</f>
        <v>6.4273040143076277E-2</v>
      </c>
      <c r="AB8" s="323">
        <f t="shared" ref="AB8:AB32" si="14">V8/$V$33</f>
        <v>0.14601789808261062</v>
      </c>
      <c r="AC8" s="399">
        <f t="shared" ref="AC8:AC32" si="15">W8/$W$33</f>
        <v>0.12928353624193897</v>
      </c>
      <c r="AE8" s="394">
        <f t="shared" si="7"/>
        <v>0.13785106632616834</v>
      </c>
      <c r="AF8" s="395">
        <f t="shared" si="7"/>
        <v>0.41523624753227334</v>
      </c>
      <c r="AG8" s="386">
        <f t="shared" si="7"/>
        <v>0.38097385983432064</v>
      </c>
      <c r="AI8" s="27">
        <f t="shared" si="8"/>
        <v>2.5891223714460381</v>
      </c>
      <c r="AJ8" s="28">
        <f t="shared" si="8"/>
        <v>2.5357655686908664</v>
      </c>
      <c r="AK8" s="402">
        <f t="shared" si="8"/>
        <v>2.5422368099660813</v>
      </c>
      <c r="AL8" s="28">
        <f t="shared" si="8"/>
        <v>2.4678081115893309</v>
      </c>
      <c r="AM8" s="28">
        <f t="shared" si="8"/>
        <v>2.4261886897571179</v>
      </c>
      <c r="AN8" s="402">
        <f t="shared" si="8"/>
        <v>2.43036016456821</v>
      </c>
      <c r="AO8" s="384">
        <f t="shared" si="9"/>
        <v>-4.6855359636382328E-2</v>
      </c>
      <c r="AP8" s="385">
        <f t="shared" si="9"/>
        <v>-4.3212543102050069E-2</v>
      </c>
      <c r="AQ8" s="386">
        <f t="shared" si="9"/>
        <v>-4.4007169182387812E-2</v>
      </c>
    </row>
    <row r="9" spans="1:43" ht="20.100000000000001" customHeight="1">
      <c r="A9" s="8" t="s">
        <v>190</v>
      </c>
      <c r="B9" s="19">
        <v>16491.79</v>
      </c>
      <c r="C9" s="371">
        <v>14810.11</v>
      </c>
      <c r="D9" s="375">
        <v>31301.9</v>
      </c>
      <c r="E9" s="19">
        <v>14905.999999999998</v>
      </c>
      <c r="F9" s="369">
        <v>12666.49</v>
      </c>
      <c r="G9" s="377">
        <v>27572.489999999998</v>
      </c>
      <c r="H9" s="345">
        <f t="shared" si="0"/>
        <v>0.31266143257332046</v>
      </c>
      <c r="I9" s="323">
        <f t="shared" si="1"/>
        <v>7.7562303513127304E-2</v>
      </c>
      <c r="J9" s="399">
        <f t="shared" si="2"/>
        <v>0.12844905295501685</v>
      </c>
      <c r="K9" s="323">
        <f t="shared" si="3"/>
        <v>0.30559647897747988</v>
      </c>
      <c r="L9" s="323">
        <f t="shared" si="4"/>
        <v>6.487340418802931E-2</v>
      </c>
      <c r="M9" s="399">
        <f t="shared" si="5"/>
        <v>0.11298992660989644</v>
      </c>
      <c r="N9" s="394">
        <f t="shared" si="6"/>
        <v>-9.6156329907184285E-2</v>
      </c>
      <c r="O9" s="395">
        <f t="shared" si="6"/>
        <v>-0.14474031590582384</v>
      </c>
      <c r="P9" s="386">
        <f t="shared" si="6"/>
        <v>-0.11914324689555597</v>
      </c>
      <c r="R9" s="401">
        <v>4025.3999999999996</v>
      </c>
      <c r="S9" s="369">
        <v>3414.7849999999999</v>
      </c>
      <c r="T9" s="374">
        <v>7440.1849999999995</v>
      </c>
      <c r="U9" s="19">
        <v>3535.7870000000003</v>
      </c>
      <c r="V9" s="119">
        <v>2934.3029999999999</v>
      </c>
      <c r="W9" s="375">
        <v>6470.09</v>
      </c>
      <c r="X9" s="345">
        <f t="shared" si="10"/>
        <v>0.30183854269886123</v>
      </c>
      <c r="Y9" s="323">
        <f t="shared" si="11"/>
        <v>7.0703411344845729E-2</v>
      </c>
      <c r="Z9" s="399">
        <f t="shared" si="12"/>
        <v>0.12071640810768995</v>
      </c>
      <c r="AA9" s="323">
        <f t="shared" si="13"/>
        <v>0.28930321998498748</v>
      </c>
      <c r="AB9" s="323">
        <f t="shared" si="14"/>
        <v>6.1801327732023723E-2</v>
      </c>
      <c r="AC9" s="399">
        <f t="shared" si="15"/>
        <v>0.1083742753199279</v>
      </c>
      <c r="AE9" s="394">
        <f t="shared" si="7"/>
        <v>-0.12163089382421609</v>
      </c>
      <c r="AF9" s="395">
        <f t="shared" si="7"/>
        <v>-0.14070636950788995</v>
      </c>
      <c r="AG9" s="386">
        <f t="shared" si="7"/>
        <v>-0.13038587078143882</v>
      </c>
      <c r="AI9" s="27">
        <f t="shared" si="8"/>
        <v>2.4408508718580575</v>
      </c>
      <c r="AJ9" s="28">
        <f t="shared" si="8"/>
        <v>2.3057121115238171</v>
      </c>
      <c r="AK9" s="402">
        <f t="shared" si="8"/>
        <v>2.3769116251729123</v>
      </c>
      <c r="AL9" s="28">
        <f t="shared" si="8"/>
        <v>2.3720562189722263</v>
      </c>
      <c r="AM9" s="28">
        <f t="shared" si="8"/>
        <v>2.3165873102966961</v>
      </c>
      <c r="AN9" s="402">
        <f t="shared" si="8"/>
        <v>2.3465744298030393</v>
      </c>
      <c r="AO9" s="384">
        <f t="shared" si="9"/>
        <v>-2.8184701359269197E-2</v>
      </c>
      <c r="AP9" s="385">
        <f t="shared" si="9"/>
        <v>4.7166334073214921E-3</v>
      </c>
      <c r="AQ9" s="386">
        <f t="shared" si="9"/>
        <v>-1.276328284509361E-2</v>
      </c>
    </row>
    <row r="10" spans="1:43" ht="20.100000000000001" customHeight="1">
      <c r="A10" s="8" t="s">
        <v>183</v>
      </c>
      <c r="B10" s="19">
        <v>1274.19</v>
      </c>
      <c r="C10" s="371">
        <v>18866.580000000002</v>
      </c>
      <c r="D10" s="375">
        <v>20140.77</v>
      </c>
      <c r="E10" s="19">
        <v>1419.9800000000002</v>
      </c>
      <c r="F10" s="369">
        <v>15484.430000000002</v>
      </c>
      <c r="G10" s="377">
        <v>16904.410000000003</v>
      </c>
      <c r="H10" s="345">
        <f t="shared" si="0"/>
        <v>2.415687264818429E-2</v>
      </c>
      <c r="I10" s="323">
        <f t="shared" si="1"/>
        <v>9.8806518264529936E-2</v>
      </c>
      <c r="J10" s="399">
        <f t="shared" si="2"/>
        <v>8.264874759311143E-2</v>
      </c>
      <c r="K10" s="323">
        <f t="shared" si="3"/>
        <v>2.9111826661642429E-2</v>
      </c>
      <c r="L10" s="323">
        <f t="shared" si="4"/>
        <v>7.9305923425609381E-2</v>
      </c>
      <c r="M10" s="399">
        <f t="shared" si="5"/>
        <v>6.9272961755851584E-2</v>
      </c>
      <c r="N10" s="394">
        <f t="shared" si="6"/>
        <v>0.11441778698624239</v>
      </c>
      <c r="O10" s="395">
        <f t="shared" si="6"/>
        <v>-0.17926672454679116</v>
      </c>
      <c r="P10" s="386">
        <f t="shared" si="6"/>
        <v>-0.160687004518695</v>
      </c>
      <c r="R10" s="401">
        <v>352.65500000000009</v>
      </c>
      <c r="S10" s="369">
        <v>4755.37</v>
      </c>
      <c r="T10" s="374">
        <v>5108.0249999999996</v>
      </c>
      <c r="U10" s="19">
        <v>375.64299999999997</v>
      </c>
      <c r="V10" s="119">
        <v>3853.165</v>
      </c>
      <c r="W10" s="375">
        <v>4228.808</v>
      </c>
      <c r="X10" s="345">
        <f t="shared" si="10"/>
        <v>2.6443302845795932E-2</v>
      </c>
      <c r="Y10" s="323">
        <f t="shared" si="11"/>
        <v>9.8460336802152715E-2</v>
      </c>
      <c r="Z10" s="399">
        <f t="shared" si="12"/>
        <v>8.2877298148403972E-2</v>
      </c>
      <c r="AA10" s="323">
        <f t="shared" si="13"/>
        <v>3.0735655022437899E-2</v>
      </c>
      <c r="AB10" s="323">
        <f t="shared" si="14"/>
        <v>8.115409791373393E-2</v>
      </c>
      <c r="AC10" s="399">
        <f t="shared" si="15"/>
        <v>7.0832709045332232E-2</v>
      </c>
      <c r="AE10" s="394">
        <f t="shared" si="7"/>
        <v>6.5185521260154769E-2</v>
      </c>
      <c r="AF10" s="395">
        <f t="shared" si="7"/>
        <v>-0.18972340743201896</v>
      </c>
      <c r="AG10" s="386">
        <f t="shared" si="7"/>
        <v>-0.17212464700153185</v>
      </c>
      <c r="AI10" s="27">
        <f t="shared" si="8"/>
        <v>2.7676798593616341</v>
      </c>
      <c r="AJ10" s="28">
        <f t="shared" si="8"/>
        <v>2.520525712662284</v>
      </c>
      <c r="AK10" s="402">
        <f t="shared" si="8"/>
        <v>2.5361617256937046</v>
      </c>
      <c r="AL10" s="28">
        <f t="shared" si="8"/>
        <v>2.6454104987394182</v>
      </c>
      <c r="AM10" s="28">
        <f t="shared" si="8"/>
        <v>2.4884125537717559</v>
      </c>
      <c r="AN10" s="402">
        <f t="shared" si="8"/>
        <v>2.5016004699365424</v>
      </c>
      <c r="AO10" s="384">
        <f t="shared" si="9"/>
        <v>-4.4177566349894705E-2</v>
      </c>
      <c r="AP10" s="385">
        <f t="shared" si="9"/>
        <v>-1.2740659112978805E-2</v>
      </c>
      <c r="AQ10" s="386">
        <f t="shared" si="9"/>
        <v>-1.3627386379592491E-2</v>
      </c>
    </row>
    <row r="11" spans="1:43" ht="20.100000000000001" customHeight="1">
      <c r="A11" s="8" t="s">
        <v>189</v>
      </c>
      <c r="B11" s="19">
        <v>3673.2900000000004</v>
      </c>
      <c r="C11" s="371">
        <v>8801.58</v>
      </c>
      <c r="D11" s="375">
        <v>12474.87</v>
      </c>
      <c r="E11" s="19">
        <v>3081.62</v>
      </c>
      <c r="F11" s="369">
        <v>9731.1299999999992</v>
      </c>
      <c r="G11" s="377">
        <v>12812.75</v>
      </c>
      <c r="H11" s="345">
        <f t="shared" si="0"/>
        <v>6.9640476482980454E-2</v>
      </c>
      <c r="I11" s="323">
        <f t="shared" si="1"/>
        <v>4.6094918900337067E-2</v>
      </c>
      <c r="J11" s="399">
        <f t="shared" si="2"/>
        <v>5.1191309065486468E-2</v>
      </c>
      <c r="K11" s="323">
        <f t="shared" si="3"/>
        <v>6.3178063970654882E-2</v>
      </c>
      <c r="L11" s="323">
        <f t="shared" si="4"/>
        <v>4.9839500105890236E-2</v>
      </c>
      <c r="M11" s="399">
        <f t="shared" si="5"/>
        <v>5.2505656259951523E-2</v>
      </c>
      <c r="N11" s="394">
        <f t="shared" si="6"/>
        <v>-0.16107358798243548</v>
      </c>
      <c r="O11" s="395">
        <f t="shared" si="6"/>
        <v>0.10561171971396037</v>
      </c>
      <c r="P11" s="386">
        <f t="shared" si="6"/>
        <v>2.708485138522479E-2</v>
      </c>
      <c r="R11" s="401">
        <v>1096.7849999999999</v>
      </c>
      <c r="S11" s="369">
        <v>2587.2800000000002</v>
      </c>
      <c r="T11" s="374">
        <v>3684.0650000000001</v>
      </c>
      <c r="U11" s="19">
        <v>973.93299999999988</v>
      </c>
      <c r="V11" s="119">
        <v>2920.6979999999999</v>
      </c>
      <c r="W11" s="375">
        <v>3894.6309999999999</v>
      </c>
      <c r="X11" s="345">
        <f t="shared" si="10"/>
        <v>8.2240767638985079E-2</v>
      </c>
      <c r="Y11" s="323">
        <f t="shared" si="11"/>
        <v>5.3569850548216794E-2</v>
      </c>
      <c r="Z11" s="399">
        <f t="shared" si="12"/>
        <v>5.9773660740325252E-2</v>
      </c>
      <c r="AA11" s="323">
        <f t="shared" si="13"/>
        <v>7.9688610470494609E-2</v>
      </c>
      <c r="AB11" s="323">
        <f t="shared" si="14"/>
        <v>6.151478368262113E-2</v>
      </c>
      <c r="AC11" s="399">
        <f t="shared" si="15"/>
        <v>6.5235230462563285E-2</v>
      </c>
      <c r="AE11" s="394">
        <f t="shared" si="7"/>
        <v>-0.11201101400912666</v>
      </c>
      <c r="AF11" s="395">
        <f t="shared" si="7"/>
        <v>0.12886815497356283</v>
      </c>
      <c r="AG11" s="386">
        <f t="shared" si="7"/>
        <v>5.7155886228934562E-2</v>
      </c>
      <c r="AI11" s="27">
        <f t="shared" si="8"/>
        <v>2.9858383084373945</v>
      </c>
      <c r="AJ11" s="28">
        <f t="shared" si="8"/>
        <v>2.9395631238936648</v>
      </c>
      <c r="AK11" s="402">
        <f t="shared" si="8"/>
        <v>2.9531890913492482</v>
      </c>
      <c r="AL11" s="28">
        <f t="shared" si="8"/>
        <v>3.1604578111512769</v>
      </c>
      <c r="AM11" s="28">
        <f t="shared" si="8"/>
        <v>3.0013965490133216</v>
      </c>
      <c r="AN11" s="402">
        <f t="shared" si="8"/>
        <v>3.0396526897036154</v>
      </c>
      <c r="AO11" s="384">
        <f t="shared" si="9"/>
        <v>5.8482571618309623E-2</v>
      </c>
      <c r="AP11" s="385">
        <f t="shared" si="9"/>
        <v>2.1034902981690005E-2</v>
      </c>
      <c r="AQ11" s="386">
        <f t="shared" si="9"/>
        <v>2.927804338965094E-2</v>
      </c>
    </row>
    <row r="12" spans="1:43" ht="20.100000000000001" customHeight="1">
      <c r="A12" s="8" t="s">
        <v>194</v>
      </c>
      <c r="B12" s="19">
        <v>1621.44</v>
      </c>
      <c r="C12" s="371">
        <v>15304</v>
      </c>
      <c r="D12" s="375">
        <v>16925.439999999999</v>
      </c>
      <c r="E12" s="19">
        <v>714.51</v>
      </c>
      <c r="F12" s="369">
        <v>13906.28</v>
      </c>
      <c r="G12" s="377">
        <v>14620.79</v>
      </c>
      <c r="H12" s="345">
        <f t="shared" si="0"/>
        <v>3.0740250344667541E-2</v>
      </c>
      <c r="I12" s="323">
        <f t="shared" si="1"/>
        <v>8.0148864050631652E-2</v>
      </c>
      <c r="J12" s="399">
        <f t="shared" si="2"/>
        <v>6.945446566652376E-2</v>
      </c>
      <c r="K12" s="323">
        <f t="shared" si="3"/>
        <v>1.4648580450436011E-2</v>
      </c>
      <c r="L12" s="323">
        <f t="shared" si="4"/>
        <v>7.1223182049005559E-2</v>
      </c>
      <c r="M12" s="399">
        <f t="shared" si="5"/>
        <v>5.9914864021301958E-2</v>
      </c>
      <c r="N12" s="394">
        <f t="shared" si="6"/>
        <v>-0.55933614564831258</v>
      </c>
      <c r="O12" s="395">
        <f t="shared" si="6"/>
        <v>-9.1330371144798708E-2</v>
      </c>
      <c r="P12" s="386">
        <f t="shared" si="6"/>
        <v>-0.1361648500718444</v>
      </c>
      <c r="R12" s="401">
        <v>335.07499999999993</v>
      </c>
      <c r="S12" s="369">
        <v>3588.5709999999999</v>
      </c>
      <c r="T12" s="374">
        <v>3923.6459999999997</v>
      </c>
      <c r="U12" s="19">
        <v>138.679</v>
      </c>
      <c r="V12" s="119">
        <v>3150.3890000000001</v>
      </c>
      <c r="W12" s="375">
        <v>3289.0680000000002</v>
      </c>
      <c r="X12" s="345">
        <f t="shared" si="10"/>
        <v>2.5125093082630525E-2</v>
      </c>
      <c r="Y12" s="323">
        <f t="shared" si="11"/>
        <v>7.4301665127726749E-2</v>
      </c>
      <c r="Z12" s="399">
        <f t="shared" si="12"/>
        <v>6.3660843353506025E-2</v>
      </c>
      <c r="AA12" s="323">
        <f t="shared" si="13"/>
        <v>1.1346916894116663E-2</v>
      </c>
      <c r="AB12" s="323">
        <f t="shared" si="14"/>
        <v>6.6352460217081369E-2</v>
      </c>
      <c r="AC12" s="399">
        <f t="shared" si="15"/>
        <v>5.5092025146167151E-2</v>
      </c>
      <c r="AE12" s="394">
        <f t="shared" si="7"/>
        <v>-0.58612549429232252</v>
      </c>
      <c r="AF12" s="395">
        <f t="shared" si="7"/>
        <v>-0.12210487127048616</v>
      </c>
      <c r="AG12" s="386">
        <f t="shared" si="7"/>
        <v>-0.16173171585815835</v>
      </c>
      <c r="AI12" s="27">
        <f t="shared" si="8"/>
        <v>2.0665272843891844</v>
      </c>
      <c r="AJ12" s="28">
        <f t="shared" si="8"/>
        <v>2.3448582070047048</v>
      </c>
      <c r="AK12" s="402">
        <f t="shared" si="8"/>
        <v>2.3181943866747332</v>
      </c>
      <c r="AL12" s="28">
        <f t="shared" si="8"/>
        <v>1.940896558480637</v>
      </c>
      <c r="AM12" s="28">
        <f t="shared" si="8"/>
        <v>2.2654433824142761</v>
      </c>
      <c r="AN12" s="402">
        <f t="shared" si="8"/>
        <v>2.2495829568716874</v>
      </c>
      <c r="AO12" s="384">
        <f t="shared" si="9"/>
        <v>-6.0793160998927148E-2</v>
      </c>
      <c r="AP12" s="385">
        <f t="shared" si="9"/>
        <v>-3.3867644684525418E-2</v>
      </c>
      <c r="AQ12" s="386">
        <f t="shared" si="9"/>
        <v>-2.9596926900277536E-2</v>
      </c>
    </row>
    <row r="13" spans="1:43" ht="20.100000000000001" customHeight="1">
      <c r="A13" s="8" t="s">
        <v>187</v>
      </c>
      <c r="B13" s="19">
        <v>1162.51</v>
      </c>
      <c r="C13" s="371">
        <v>8880.86</v>
      </c>
      <c r="D13" s="375">
        <v>10043.370000000001</v>
      </c>
      <c r="E13" s="19">
        <v>1314.8</v>
      </c>
      <c r="F13" s="369">
        <v>7622.1200000000008</v>
      </c>
      <c r="G13" s="377">
        <v>8936.92</v>
      </c>
      <c r="H13" s="345">
        <f t="shared" si="0"/>
        <v>2.2039574963106535E-2</v>
      </c>
      <c r="I13" s="323">
        <f t="shared" si="1"/>
        <v>4.6510117668105894E-2</v>
      </c>
      <c r="J13" s="399">
        <f t="shared" si="2"/>
        <v>4.121351627143488E-2</v>
      </c>
      <c r="K13" s="323">
        <f t="shared" si="3"/>
        <v>2.6955470988836081E-2</v>
      </c>
      <c r="L13" s="323">
        <f t="shared" si="4"/>
        <v>3.9037876438513121E-2</v>
      </c>
      <c r="M13" s="399">
        <f t="shared" si="5"/>
        <v>3.6622805372982847E-2</v>
      </c>
      <c r="N13" s="394">
        <f t="shared" si="6"/>
        <v>0.13100102364710839</v>
      </c>
      <c r="O13" s="395">
        <f t="shared" si="6"/>
        <v>-0.14173627328884811</v>
      </c>
      <c r="P13" s="386">
        <f t="shared" si="6"/>
        <v>-0.11016720483264091</v>
      </c>
      <c r="R13" s="401">
        <v>280.74599999999998</v>
      </c>
      <c r="S13" s="369">
        <v>2523.498</v>
      </c>
      <c r="T13" s="374">
        <v>2804.2440000000001</v>
      </c>
      <c r="U13" s="19">
        <v>364.94200000000006</v>
      </c>
      <c r="V13" s="119">
        <v>1885.2619999999997</v>
      </c>
      <c r="W13" s="375">
        <v>2250.2039999999997</v>
      </c>
      <c r="X13" s="345">
        <f t="shared" si="10"/>
        <v>2.1051315026713993E-2</v>
      </c>
      <c r="Y13" s="323">
        <f t="shared" si="11"/>
        <v>5.2249238860395467E-2</v>
      </c>
      <c r="Z13" s="399">
        <f t="shared" si="12"/>
        <v>4.5498635200272704E-2</v>
      </c>
      <c r="AA13" s="323">
        <f t="shared" si="13"/>
        <v>2.9860083683706427E-2</v>
      </c>
      <c r="AB13" s="323">
        <f t="shared" si="14"/>
        <v>3.9706770133394707E-2</v>
      </c>
      <c r="AC13" s="399">
        <f t="shared" si="15"/>
        <v>3.7691010143908819E-2</v>
      </c>
      <c r="AE13" s="394">
        <f t="shared" si="7"/>
        <v>0.299900978108326</v>
      </c>
      <c r="AF13" s="395">
        <f t="shared" si="7"/>
        <v>-0.25291718083390607</v>
      </c>
      <c r="AG13" s="386">
        <f t="shared" si="7"/>
        <v>-0.19757196592022677</v>
      </c>
      <c r="AI13" s="27">
        <f t="shared" si="8"/>
        <v>2.4149985806573708</v>
      </c>
      <c r="AJ13" s="28">
        <f t="shared" si="8"/>
        <v>2.8415018365338489</v>
      </c>
      <c r="AK13" s="402">
        <f t="shared" si="8"/>
        <v>2.7921345126187722</v>
      </c>
      <c r="AL13" s="28">
        <f t="shared" si="8"/>
        <v>2.7756464861575916</v>
      </c>
      <c r="AM13" s="28">
        <f t="shared" si="8"/>
        <v>2.473408972831705</v>
      </c>
      <c r="AN13" s="402">
        <f t="shared" si="8"/>
        <v>2.5178741669389448</v>
      </c>
      <c r="AO13" s="384">
        <f t="shared" si="9"/>
        <v>0.1493366946004793</v>
      </c>
      <c r="AP13" s="385">
        <f t="shared" si="9"/>
        <v>-0.12954165961446459</v>
      </c>
      <c r="AQ13" s="386">
        <f t="shared" si="9"/>
        <v>-9.8226050514520422E-2</v>
      </c>
    </row>
    <row r="14" spans="1:43" ht="20.100000000000001" customHeight="1">
      <c r="A14" s="8" t="s">
        <v>200</v>
      </c>
      <c r="B14" s="19">
        <v>3006.79</v>
      </c>
      <c r="C14" s="371">
        <v>11082.68</v>
      </c>
      <c r="D14" s="375">
        <v>14089.470000000001</v>
      </c>
      <c r="E14" s="19">
        <v>1932.4399999999996</v>
      </c>
      <c r="F14" s="369">
        <v>9553.68</v>
      </c>
      <c r="G14" s="377">
        <v>11486.119999999999</v>
      </c>
      <c r="H14" s="345">
        <f t="shared" si="0"/>
        <v>5.7004562200169549E-2</v>
      </c>
      <c r="I14" s="323">
        <f t="shared" si="1"/>
        <v>5.8041310287287921E-2</v>
      </c>
      <c r="J14" s="399">
        <f t="shared" si="2"/>
        <v>5.7816908179315674E-2</v>
      </c>
      <c r="K14" s="323">
        <f t="shared" si="3"/>
        <v>3.9618063855846049E-2</v>
      </c>
      <c r="L14" s="323">
        <f t="shared" si="4"/>
        <v>4.8930662253164996E-2</v>
      </c>
      <c r="M14" s="399">
        <f t="shared" si="5"/>
        <v>4.7069229359860632E-2</v>
      </c>
      <c r="N14" s="394">
        <f t="shared" si="6"/>
        <v>-0.35730795965132262</v>
      </c>
      <c r="O14" s="395">
        <f t="shared" si="6"/>
        <v>-0.13796301977500028</v>
      </c>
      <c r="P14" s="386">
        <f t="shared" si="6"/>
        <v>-0.18477274162903232</v>
      </c>
      <c r="R14" s="401">
        <v>511.91399999999999</v>
      </c>
      <c r="S14" s="369">
        <v>2238.8319999999999</v>
      </c>
      <c r="T14" s="374">
        <v>2750.7460000000001</v>
      </c>
      <c r="U14" s="19">
        <v>332.4</v>
      </c>
      <c r="V14" s="119">
        <v>1793.7249999999999</v>
      </c>
      <c r="W14" s="375">
        <v>2126.125</v>
      </c>
      <c r="X14" s="345">
        <f t="shared" si="10"/>
        <v>3.8385098560924348E-2</v>
      </c>
      <c r="Y14" s="323">
        <f t="shared" si="11"/>
        <v>4.6355205328594232E-2</v>
      </c>
      <c r="Z14" s="399">
        <f t="shared" si="12"/>
        <v>4.4630634417907045E-2</v>
      </c>
      <c r="AA14" s="323">
        <f t="shared" si="13"/>
        <v>2.7197450050868398E-2</v>
      </c>
      <c r="AB14" s="323">
        <f t="shared" si="14"/>
        <v>3.777884785113339E-2</v>
      </c>
      <c r="AC14" s="399">
        <f t="shared" si="15"/>
        <v>3.5612681757839798E-2</v>
      </c>
      <c r="AE14" s="394">
        <f t="shared" si="7"/>
        <v>-0.35067218321827498</v>
      </c>
      <c r="AF14" s="395">
        <f t="shared" si="7"/>
        <v>-0.19881214847742038</v>
      </c>
      <c r="AG14" s="386">
        <f t="shared" si="7"/>
        <v>-0.22707331029473463</v>
      </c>
      <c r="AI14" s="27">
        <f t="shared" si="8"/>
        <v>1.7025266147619222</v>
      </c>
      <c r="AJ14" s="28">
        <f t="shared" si="8"/>
        <v>2.0201178776252675</v>
      </c>
      <c r="AK14" s="402">
        <f t="shared" si="8"/>
        <v>1.9523417133504668</v>
      </c>
      <c r="AL14" s="28">
        <f t="shared" si="8"/>
        <v>1.7201051520357686</v>
      </c>
      <c r="AM14" s="28">
        <f t="shared" si="8"/>
        <v>1.8775225881545121</v>
      </c>
      <c r="AN14" s="402">
        <f t="shared" si="8"/>
        <v>1.8510384707803857</v>
      </c>
      <c r="AO14" s="384">
        <f t="shared" si="9"/>
        <v>1.0324970618039084E-2</v>
      </c>
      <c r="AP14" s="385">
        <f t="shared" si="9"/>
        <v>-7.058760830253237E-2</v>
      </c>
      <c r="AQ14" s="386">
        <f t="shared" si="9"/>
        <v>-5.1888069530733841E-2</v>
      </c>
    </row>
    <row r="15" spans="1:43" ht="20.100000000000001" customHeight="1">
      <c r="A15" s="8" t="s">
        <v>192</v>
      </c>
      <c r="B15" s="19">
        <v>606.63</v>
      </c>
      <c r="C15" s="371">
        <v>5350.0199999999995</v>
      </c>
      <c r="D15" s="375">
        <v>5956.65</v>
      </c>
      <c r="E15" s="19">
        <v>643.4</v>
      </c>
      <c r="F15" s="369">
        <v>6111.65</v>
      </c>
      <c r="G15" s="377">
        <v>6755.0499999999993</v>
      </c>
      <c r="H15" s="345">
        <f t="shared" si="0"/>
        <v>1.1500862237631778E-2</v>
      </c>
      <c r="I15" s="323">
        <f t="shared" si="1"/>
        <v>2.8018689600637761E-2</v>
      </c>
      <c r="J15" s="399">
        <f t="shared" si="2"/>
        <v>2.4443437979307998E-2</v>
      </c>
      <c r="K15" s="323">
        <f t="shared" si="3"/>
        <v>1.3190713442513793E-2</v>
      </c>
      <c r="L15" s="323">
        <f t="shared" si="4"/>
        <v>3.1301768738282616E-2</v>
      </c>
      <c r="M15" s="399">
        <f t="shared" si="5"/>
        <v>2.7681671250807633E-2</v>
      </c>
      <c r="N15" s="394">
        <f t="shared" si="6"/>
        <v>6.0613553566424318E-2</v>
      </c>
      <c r="O15" s="395">
        <f t="shared" si="6"/>
        <v>0.14236021547583003</v>
      </c>
      <c r="P15" s="386">
        <f t="shared" si="6"/>
        <v>0.13403507004776169</v>
      </c>
      <c r="R15" s="401">
        <v>214.46099999999998</v>
      </c>
      <c r="S15" s="369">
        <v>2022.5140000000001</v>
      </c>
      <c r="T15" s="374">
        <v>2236.9749999999999</v>
      </c>
      <c r="U15" s="19">
        <v>192.928</v>
      </c>
      <c r="V15" s="119">
        <v>1757.826</v>
      </c>
      <c r="W15" s="375">
        <v>1950.7539999999999</v>
      </c>
      <c r="X15" s="345">
        <f t="shared" si="10"/>
        <v>1.6081034358260169E-2</v>
      </c>
      <c r="Y15" s="323">
        <f t="shared" si="11"/>
        <v>4.1876322899599638E-2</v>
      </c>
      <c r="Z15" s="399">
        <f t="shared" si="12"/>
        <v>3.6294740927369382E-2</v>
      </c>
      <c r="AA15" s="323">
        <f t="shared" si="13"/>
        <v>1.5785648746732668E-2</v>
      </c>
      <c r="AB15" s="323">
        <f t="shared" si="14"/>
        <v>3.7022754883143404E-2</v>
      </c>
      <c r="AC15" s="399">
        <f t="shared" si="15"/>
        <v>3.2675210248613328E-2</v>
      </c>
      <c r="AE15" s="394">
        <f t="shared" si="7"/>
        <v>-0.10040520187819692</v>
      </c>
      <c r="AF15" s="395">
        <f t="shared" si="7"/>
        <v>-0.13087078754461037</v>
      </c>
      <c r="AG15" s="386">
        <f t="shared" si="7"/>
        <v>-0.12795002179282292</v>
      </c>
      <c r="AI15" s="27">
        <f t="shared" si="8"/>
        <v>3.5352850996488794</v>
      </c>
      <c r="AJ15" s="28">
        <f t="shared" si="8"/>
        <v>3.7803858677163831</v>
      </c>
      <c r="AK15" s="402">
        <f t="shared" si="8"/>
        <v>3.7554246094700883</v>
      </c>
      <c r="AL15" s="28">
        <f t="shared" si="8"/>
        <v>2.9985700963630713</v>
      </c>
      <c r="AM15" s="28">
        <f t="shared" si="8"/>
        <v>2.8761889178863322</v>
      </c>
      <c r="AN15" s="402">
        <f t="shared" si="8"/>
        <v>2.8878453897454497</v>
      </c>
      <c r="AO15" s="384">
        <f t="shared" si="9"/>
        <v>-0.15181661115227002</v>
      </c>
      <c r="AP15" s="385">
        <f t="shared" si="9"/>
        <v>-0.23918112633730929</v>
      </c>
      <c r="AQ15" s="386">
        <f t="shared" si="9"/>
        <v>-0.23102027332324984</v>
      </c>
    </row>
    <row r="16" spans="1:43" ht="20.100000000000001" customHeight="1">
      <c r="A16" s="8" t="s">
        <v>188</v>
      </c>
      <c r="B16" s="19">
        <v>1373.9</v>
      </c>
      <c r="C16" s="371">
        <v>5213.2000000000007</v>
      </c>
      <c r="D16" s="375">
        <v>6587.1</v>
      </c>
      <c r="E16" s="19">
        <v>1893.41</v>
      </c>
      <c r="F16" s="369">
        <v>5576.14</v>
      </c>
      <c r="G16" s="377">
        <v>7469.55</v>
      </c>
      <c r="H16" s="345">
        <f t="shared" si="0"/>
        <v>2.6047235758670524E-2</v>
      </c>
      <c r="I16" s="323">
        <f t="shared" si="1"/>
        <v>2.7302147024879309E-2</v>
      </c>
      <c r="J16" s="399">
        <f t="shared" si="2"/>
        <v>2.7030523920911875E-2</v>
      </c>
      <c r="K16" s="323">
        <f t="shared" si="3"/>
        <v>3.8817887378287286E-2</v>
      </c>
      <c r="L16" s="323">
        <f t="shared" si="4"/>
        <v>2.8559070747226564E-2</v>
      </c>
      <c r="M16" s="399">
        <f t="shared" si="5"/>
        <v>3.0609636863009184E-2</v>
      </c>
      <c r="N16" s="394">
        <f t="shared" si="6"/>
        <v>0.37812795691098328</v>
      </c>
      <c r="O16" s="395">
        <f t="shared" si="6"/>
        <v>6.9619427606844073E-2</v>
      </c>
      <c r="P16" s="386">
        <f t="shared" si="6"/>
        <v>0.1339663888509359</v>
      </c>
      <c r="R16" s="401">
        <v>360.59800000000001</v>
      </c>
      <c r="S16" s="369">
        <v>1314.3519999999999</v>
      </c>
      <c r="T16" s="374">
        <v>1674.9499999999998</v>
      </c>
      <c r="U16" s="19">
        <v>483.37699999999995</v>
      </c>
      <c r="V16" s="119">
        <v>1236.739</v>
      </c>
      <c r="W16" s="375">
        <v>1720.116</v>
      </c>
      <c r="X16" s="345">
        <f t="shared" si="10"/>
        <v>2.7038896710916676E-2</v>
      </c>
      <c r="Y16" s="323">
        <f t="shared" si="11"/>
        <v>2.7213768980454311E-2</v>
      </c>
      <c r="Z16" s="399">
        <f t="shared" si="12"/>
        <v>2.7175930136142487E-2</v>
      </c>
      <c r="AA16" s="323">
        <f t="shared" si="13"/>
        <v>3.9550607139707018E-2</v>
      </c>
      <c r="AB16" s="323">
        <f t="shared" si="14"/>
        <v>2.6047791335105916E-2</v>
      </c>
      <c r="AC16" s="399">
        <f t="shared" si="15"/>
        <v>2.8812014201690099E-2</v>
      </c>
      <c r="AE16" s="394">
        <f t="shared" si="7"/>
        <v>0.34048719072207817</v>
      </c>
      <c r="AF16" s="395">
        <f t="shared" si="7"/>
        <v>-5.9050391371565487E-2</v>
      </c>
      <c r="AG16" s="386">
        <f t="shared" si="7"/>
        <v>2.6965581062121359E-2</v>
      </c>
      <c r="AI16" s="27">
        <f t="shared" si="8"/>
        <v>2.6246306135817745</v>
      </c>
      <c r="AJ16" s="28">
        <f t="shared" si="8"/>
        <v>2.5212000306913214</v>
      </c>
      <c r="AK16" s="402">
        <f t="shared" si="8"/>
        <v>2.5427729957037237</v>
      </c>
      <c r="AL16" s="28">
        <f t="shared" si="8"/>
        <v>2.5529441589513096</v>
      </c>
      <c r="AM16" s="28">
        <f t="shared" si="8"/>
        <v>2.2179123910088339</v>
      </c>
      <c r="AN16" s="402">
        <f t="shared" si="8"/>
        <v>2.3028375203325502</v>
      </c>
      <c r="AO16" s="384">
        <f t="shared" si="9"/>
        <v>-2.7312969017242419E-2</v>
      </c>
      <c r="AP16" s="385">
        <f t="shared" si="9"/>
        <v>-0.12029495319311298</v>
      </c>
      <c r="AQ16" s="386">
        <f t="shared" si="9"/>
        <v>-9.4359770131493922E-2</v>
      </c>
    </row>
    <row r="17" spans="1:43" ht="20.100000000000001" customHeight="1">
      <c r="A17" s="8" t="s">
        <v>193</v>
      </c>
      <c r="B17" s="19">
        <v>1401.3500000000001</v>
      </c>
      <c r="C17" s="371">
        <v>3037.9900000000002</v>
      </c>
      <c r="D17" s="375">
        <v>4439.34</v>
      </c>
      <c r="E17" s="19">
        <v>1666.2999999999997</v>
      </c>
      <c r="F17" s="369">
        <v>5083.3900000000012</v>
      </c>
      <c r="G17" s="377">
        <v>6749.6900000000005</v>
      </c>
      <c r="H17" s="345">
        <f t="shared" si="0"/>
        <v>2.6567649632733781E-2</v>
      </c>
      <c r="I17" s="323">
        <f t="shared" si="1"/>
        <v>1.5910314133375486E-2</v>
      </c>
      <c r="J17" s="399">
        <f t="shared" si="2"/>
        <v>1.8217073683876202E-2</v>
      </c>
      <c r="K17" s="323">
        <f t="shared" si="3"/>
        <v>3.4161774649146298E-2</v>
      </c>
      <c r="L17" s="323">
        <f t="shared" si="4"/>
        <v>2.603537476565224E-2</v>
      </c>
      <c r="M17" s="399">
        <f t="shared" si="5"/>
        <v>2.7659706386313026E-2</v>
      </c>
      <c r="N17" s="394">
        <f t="shared" si="6"/>
        <v>0.18906768473257898</v>
      </c>
      <c r="O17" s="395">
        <f t="shared" si="6"/>
        <v>0.67327410557638467</v>
      </c>
      <c r="P17" s="386">
        <f t="shared" si="6"/>
        <v>0.52042645978906776</v>
      </c>
      <c r="R17" s="401">
        <v>306.36600000000004</v>
      </c>
      <c r="S17" s="369">
        <v>776.03700000000003</v>
      </c>
      <c r="T17" s="374">
        <v>1082.403</v>
      </c>
      <c r="U17" s="19">
        <v>389.56700000000001</v>
      </c>
      <c r="V17" s="119">
        <v>1267.3320000000001</v>
      </c>
      <c r="W17" s="375">
        <v>1656.8990000000001</v>
      </c>
      <c r="X17" s="345">
        <f t="shared" si="10"/>
        <v>2.2972392053579607E-2</v>
      </c>
      <c r="Y17" s="323">
        <f t="shared" si="11"/>
        <v>1.6067911517070637E-2</v>
      </c>
      <c r="Z17" s="399">
        <f t="shared" si="12"/>
        <v>1.7561902329711953E-2</v>
      </c>
      <c r="AA17" s="323">
        <f t="shared" si="13"/>
        <v>3.1874936895206527E-2</v>
      </c>
      <c r="AB17" s="323">
        <f t="shared" si="14"/>
        <v>2.6692131070745286E-2</v>
      </c>
      <c r="AC17" s="399">
        <f t="shared" si="15"/>
        <v>2.7753126834914696E-2</v>
      </c>
      <c r="AE17" s="394">
        <f t="shared" si="7"/>
        <v>0.27157386916302706</v>
      </c>
      <c r="AF17" s="395">
        <f t="shared" si="7"/>
        <v>0.63308192779467998</v>
      </c>
      <c r="AG17" s="386">
        <f t="shared" si="7"/>
        <v>0.53075980018532842</v>
      </c>
      <c r="AI17" s="27">
        <f t="shared" si="8"/>
        <v>2.1862204302993544</v>
      </c>
      <c r="AJ17" s="28">
        <f t="shared" si="8"/>
        <v>2.5544422463536747</v>
      </c>
      <c r="AK17" s="402">
        <f t="shared" si="8"/>
        <v>2.4382070307748451</v>
      </c>
      <c r="AL17" s="28">
        <f t="shared" si="8"/>
        <v>2.3379163415951516</v>
      </c>
      <c r="AM17" s="28">
        <f t="shared" si="8"/>
        <v>2.4930843393876918</v>
      </c>
      <c r="AN17" s="402">
        <f t="shared" si="8"/>
        <v>2.4547779231342477</v>
      </c>
      <c r="AO17" s="384">
        <f t="shared" si="9"/>
        <v>6.9387290134794777E-2</v>
      </c>
      <c r="AP17" s="385">
        <f t="shared" si="9"/>
        <v>-2.4020079942526747E-2</v>
      </c>
      <c r="AQ17" s="386">
        <f t="shared" si="9"/>
        <v>6.7963434401780284E-3</v>
      </c>
    </row>
    <row r="18" spans="1:43" ht="20.100000000000001" customHeight="1">
      <c r="A18" s="8" t="s">
        <v>186</v>
      </c>
      <c r="B18" s="19">
        <v>310.54999999999995</v>
      </c>
      <c r="C18" s="371">
        <v>6171.6500000000005</v>
      </c>
      <c r="D18" s="375">
        <v>6482.2000000000007</v>
      </c>
      <c r="E18" s="19">
        <v>763.74</v>
      </c>
      <c r="F18" s="369">
        <v>5594.2900000000009</v>
      </c>
      <c r="G18" s="377">
        <v>6358.0300000000007</v>
      </c>
      <c r="H18" s="345">
        <f t="shared" si="0"/>
        <v>5.8875966699578784E-3</v>
      </c>
      <c r="I18" s="323">
        <f t="shared" si="1"/>
        <v>3.2321663409440725E-2</v>
      </c>
      <c r="J18" s="399">
        <f t="shared" si="2"/>
        <v>2.6600061052684029E-2</v>
      </c>
      <c r="K18" s="323">
        <f t="shared" si="3"/>
        <v>1.5657872994382163E-2</v>
      </c>
      <c r="L18" s="323">
        <f t="shared" si="4"/>
        <v>2.8652028803168878E-2</v>
      </c>
      <c r="M18" s="399">
        <f t="shared" si="5"/>
        <v>2.6054714067663822E-2</v>
      </c>
      <c r="N18" s="394">
        <f t="shared" si="6"/>
        <v>1.4593141201094835</v>
      </c>
      <c r="O18" s="395">
        <f t="shared" si="6"/>
        <v>-9.3550347151896113E-2</v>
      </c>
      <c r="P18" s="386">
        <f t="shared" si="6"/>
        <v>-1.9155533615130674E-2</v>
      </c>
      <c r="R18" s="401">
        <v>92.281000000000006</v>
      </c>
      <c r="S18" s="369">
        <v>1340.6190000000001</v>
      </c>
      <c r="T18" s="374">
        <v>1432.9</v>
      </c>
      <c r="U18" s="19">
        <v>157.36799999999999</v>
      </c>
      <c r="V18" s="119">
        <v>1461.722</v>
      </c>
      <c r="W18" s="375">
        <v>1619.09</v>
      </c>
      <c r="X18" s="345">
        <f t="shared" si="10"/>
        <v>6.9195514877511844E-3</v>
      </c>
      <c r="Y18" s="323">
        <f t="shared" si="11"/>
        <v>2.7757629430173719E-2</v>
      </c>
      <c r="Z18" s="399">
        <f t="shared" si="12"/>
        <v>2.3248688194918401E-2</v>
      </c>
      <c r="AA18" s="323">
        <f t="shared" si="13"/>
        <v>1.2876077977151198E-2</v>
      </c>
      <c r="AB18" s="323">
        <f t="shared" si="14"/>
        <v>3.078630951715252E-2</v>
      </c>
      <c r="AC18" s="399">
        <f t="shared" si="15"/>
        <v>2.7119824519866345E-2</v>
      </c>
      <c r="AE18" s="394">
        <f t="shared" si="7"/>
        <v>0.70531311971044941</v>
      </c>
      <c r="AF18" s="395">
        <f t="shared" si="7"/>
        <v>9.0333644383676359E-2</v>
      </c>
      <c r="AG18" s="386">
        <f t="shared" si="7"/>
        <v>0.12993928396957208</v>
      </c>
      <c r="AI18" s="27">
        <f t="shared" si="8"/>
        <v>2.9715343744968608</v>
      </c>
      <c r="AJ18" s="28">
        <f t="shared" si="8"/>
        <v>2.172221367057432</v>
      </c>
      <c r="AK18" s="402">
        <f t="shared" si="8"/>
        <v>2.210514948628552</v>
      </c>
      <c r="AL18" s="28">
        <f t="shared" si="8"/>
        <v>2.0604917903998743</v>
      </c>
      <c r="AM18" s="28">
        <f t="shared" si="8"/>
        <v>2.6128820636756398</v>
      </c>
      <c r="AN18" s="402">
        <f t="shared" si="8"/>
        <v>2.5465277766855454</v>
      </c>
      <c r="AO18" s="384">
        <f t="shared" si="9"/>
        <v>-0.30658995296032676</v>
      </c>
      <c r="AP18" s="385">
        <f t="shared" si="9"/>
        <v>0.20286178163100496</v>
      </c>
      <c r="AQ18" s="386">
        <f t="shared" si="9"/>
        <v>0.15200658483013765</v>
      </c>
    </row>
    <row r="19" spans="1:43" ht="20.100000000000001" customHeight="1">
      <c r="A19" s="8" t="s">
        <v>197</v>
      </c>
      <c r="B19" s="19">
        <v>1167.3899999999999</v>
      </c>
      <c r="C19" s="371">
        <v>5597.08</v>
      </c>
      <c r="D19" s="375">
        <v>6764.4699999999993</v>
      </c>
      <c r="E19" s="19">
        <v>1450.4300000000003</v>
      </c>
      <c r="F19" s="369">
        <v>5227.3100000000004</v>
      </c>
      <c r="G19" s="377">
        <v>6677.7400000000007</v>
      </c>
      <c r="H19" s="345">
        <f t="shared" si="0"/>
        <v>2.2132092985162222E-2</v>
      </c>
      <c r="I19" s="323">
        <f t="shared" si="1"/>
        <v>2.9312572138036421E-2</v>
      </c>
      <c r="J19" s="399">
        <f t="shared" si="2"/>
        <v>2.7758371384568433E-2</v>
      </c>
      <c r="K19" s="323">
        <f t="shared" si="3"/>
        <v>2.9736099624534169E-2</v>
      </c>
      <c r="L19" s="323">
        <f t="shared" si="4"/>
        <v>2.6772483493543005E-2</v>
      </c>
      <c r="M19" s="399">
        <f t="shared" si="5"/>
        <v>2.7364860863852702E-2</v>
      </c>
      <c r="N19" s="394">
        <f t="shared" si="6"/>
        <v>0.24245539194271018</v>
      </c>
      <c r="O19" s="395">
        <f t="shared" si="6"/>
        <v>-6.6064805219864561E-2</v>
      </c>
      <c r="P19" s="386">
        <f t="shared" si="6"/>
        <v>-1.2821403598507889E-2</v>
      </c>
      <c r="R19" s="401">
        <v>356.18800000000005</v>
      </c>
      <c r="S19" s="369">
        <v>1313.4659999999999</v>
      </c>
      <c r="T19" s="374">
        <v>1669.654</v>
      </c>
      <c r="U19" s="19">
        <v>397.07499999999999</v>
      </c>
      <c r="V19" s="119">
        <v>1211.222</v>
      </c>
      <c r="W19" s="375">
        <v>1608.297</v>
      </c>
      <c r="X19" s="345">
        <f t="shared" si="10"/>
        <v>2.6708219517767678E-2</v>
      </c>
      <c r="Y19" s="323">
        <f t="shared" si="11"/>
        <v>2.7195424275750637E-2</v>
      </c>
      <c r="Z19" s="399">
        <f t="shared" si="12"/>
        <v>2.7090002958614197E-2</v>
      </c>
      <c r="AA19" s="323">
        <f t="shared" si="13"/>
        <v>3.248925234340725E-2</v>
      </c>
      <c r="AB19" s="323">
        <f t="shared" si="14"/>
        <v>2.5510360647226015E-2</v>
      </c>
      <c r="AC19" s="399">
        <f t="shared" si="15"/>
        <v>2.6939041323105872E-2</v>
      </c>
      <c r="AE19" s="394">
        <f t="shared" si="7"/>
        <v>0.11479050389120335</v>
      </c>
      <c r="AF19" s="395">
        <f t="shared" si="7"/>
        <v>-7.7842898103186467E-2</v>
      </c>
      <c r="AG19" s="386">
        <f t="shared" si="7"/>
        <v>-3.6748332289204814E-2</v>
      </c>
      <c r="AI19" s="27">
        <f t="shared" si="8"/>
        <v>3.0511482880614027</v>
      </c>
      <c r="AJ19" s="28">
        <f t="shared" si="8"/>
        <v>2.3466986357171953</v>
      </c>
      <c r="AK19" s="402">
        <f t="shared" si="8"/>
        <v>2.468270241423201</v>
      </c>
      <c r="AL19" s="28">
        <f t="shared" si="8"/>
        <v>2.7376364250601535</v>
      </c>
      <c r="AM19" s="28">
        <f t="shared" si="8"/>
        <v>2.3171038258683718</v>
      </c>
      <c r="AN19" s="402">
        <f t="shared" si="8"/>
        <v>2.4084450727341884</v>
      </c>
      <c r="AO19" s="384">
        <f>(AL19-AI19)/AI19</f>
        <v>-0.10275208983711642</v>
      </c>
      <c r="AP19" s="385">
        <f>(AM19-AJ19)/AJ19</f>
        <v>-1.2611252846183517E-2</v>
      </c>
      <c r="AQ19" s="386">
        <f>(AN19-AK19)/AK19</f>
        <v>-2.4237689895137839E-2</v>
      </c>
    </row>
    <row r="20" spans="1:43" ht="20.100000000000001" customHeight="1">
      <c r="A20" s="8" t="s">
        <v>182</v>
      </c>
      <c r="B20" s="19">
        <v>912.98</v>
      </c>
      <c r="C20" s="371">
        <v>7361.3200000000006</v>
      </c>
      <c r="D20" s="375">
        <v>8274.3000000000011</v>
      </c>
      <c r="E20" s="19">
        <v>743.21999999999991</v>
      </c>
      <c r="F20" s="369">
        <v>8264.18</v>
      </c>
      <c r="G20" s="377">
        <v>9007.4</v>
      </c>
      <c r="H20" s="345">
        <f t="shared" si="0"/>
        <v>1.7308832741066319E-2</v>
      </c>
      <c r="I20" s="323">
        <f t="shared" si="1"/>
        <v>3.8552106371745679E-2</v>
      </c>
      <c r="J20" s="399">
        <f t="shared" si="2"/>
        <v>3.3954041092256249E-2</v>
      </c>
      <c r="K20" s="323">
        <f t="shared" si="3"/>
        <v>1.5237180672591078E-2</v>
      </c>
      <c r="L20" s="323">
        <f t="shared" si="4"/>
        <v>4.2326286873682298E-2</v>
      </c>
      <c r="M20" s="399">
        <f t="shared" si="5"/>
        <v>3.6911626949397071E-2</v>
      </c>
      <c r="N20" s="394">
        <f t="shared" si="6"/>
        <v>-0.18594054634274584</v>
      </c>
      <c r="O20" s="395">
        <f t="shared" si="6"/>
        <v>0.12264919878500047</v>
      </c>
      <c r="P20" s="386">
        <f t="shared" si="6"/>
        <v>8.8599639848687919E-2</v>
      </c>
      <c r="R20" s="401">
        <v>208.24699999999999</v>
      </c>
      <c r="S20" s="369">
        <v>1335.7279999999998</v>
      </c>
      <c r="T20" s="374">
        <v>1543.9749999999999</v>
      </c>
      <c r="U20" s="19">
        <v>171.73999999999998</v>
      </c>
      <c r="V20" s="119">
        <v>1427.2180000000001</v>
      </c>
      <c r="W20" s="375">
        <v>1598.9580000000001</v>
      </c>
      <c r="X20" s="345">
        <f t="shared" si="10"/>
        <v>1.5615086948231173E-2</v>
      </c>
      <c r="Y20" s="323">
        <f t="shared" si="11"/>
        <v>2.7656360862785827E-2</v>
      </c>
      <c r="Z20" s="399">
        <f t="shared" si="12"/>
        <v>2.5050871209260334E-2</v>
      </c>
      <c r="AA20" s="323">
        <f t="shared" si="13"/>
        <v>1.4052015859615338E-2</v>
      </c>
      <c r="AB20" s="323">
        <f t="shared" si="14"/>
        <v>3.0059597581791466E-2</v>
      </c>
      <c r="AC20" s="399">
        <f t="shared" si="15"/>
        <v>2.6782612686531607E-2</v>
      </c>
      <c r="AE20" s="394">
        <f t="shared" si="7"/>
        <v>-0.17530624690871902</v>
      </c>
      <c r="AF20" s="395">
        <f t="shared" si="7"/>
        <v>6.8494483906903381E-2</v>
      </c>
      <c r="AG20" s="386">
        <f t="shared" si="7"/>
        <v>3.5611327903625499E-2</v>
      </c>
      <c r="AI20" s="27">
        <f t="shared" si="8"/>
        <v>2.2809590571534972</v>
      </c>
      <c r="AJ20" s="28">
        <f t="shared" si="8"/>
        <v>1.8145223954399479</v>
      </c>
      <c r="AK20" s="402">
        <f t="shared" si="8"/>
        <v>1.8659886636936052</v>
      </c>
      <c r="AL20" s="28">
        <f t="shared" si="8"/>
        <v>2.3107559000026909</v>
      </c>
      <c r="AM20" s="28">
        <f t="shared" si="8"/>
        <v>1.7269928776962749</v>
      </c>
      <c r="AN20" s="402">
        <f t="shared" si="8"/>
        <v>1.7751604236516645</v>
      </c>
      <c r="AO20" s="384">
        <f t="shared" ref="AO20:AQ33" si="16">(AL20-AI20)/AI20</f>
        <v>1.3063295790314804E-2</v>
      </c>
      <c r="AP20" s="385">
        <f t="shared" si="16"/>
        <v>-4.8238323188317916E-2</v>
      </c>
      <c r="AQ20" s="386">
        <f t="shared" si="16"/>
        <v>-4.8675665511360607E-2</v>
      </c>
    </row>
    <row r="21" spans="1:43" ht="20.100000000000001" customHeight="1">
      <c r="A21" s="8" t="s">
        <v>221</v>
      </c>
      <c r="B21" s="19">
        <v>974.16000000000008</v>
      </c>
      <c r="C21" s="371">
        <v>2725.6500000000005</v>
      </c>
      <c r="D21" s="375">
        <v>3699.8100000000004</v>
      </c>
      <c r="E21" s="19">
        <v>590.94000000000005</v>
      </c>
      <c r="F21" s="369">
        <v>4108.37</v>
      </c>
      <c r="G21" s="377">
        <v>4699.3099999999995</v>
      </c>
      <c r="H21" s="345">
        <f t="shared" si="0"/>
        <v>1.8468720566756299E-2</v>
      </c>
      <c r="I21" s="323">
        <f t="shared" si="1"/>
        <v>1.4274552489519355E-2</v>
      </c>
      <c r="J21" s="399">
        <f t="shared" si="2"/>
        <v>1.5182372016187544E-2</v>
      </c>
      <c r="K21" s="323">
        <f t="shared" si="3"/>
        <v>1.2115200810878305E-2</v>
      </c>
      <c r="L21" s="323">
        <f t="shared" si="4"/>
        <v>2.1041657757119296E-2</v>
      </c>
      <c r="M21" s="399">
        <f t="shared" si="5"/>
        <v>1.9257408091077465E-2</v>
      </c>
      <c r="N21" s="394">
        <f t="shared" si="6"/>
        <v>-0.39338507021433849</v>
      </c>
      <c r="O21" s="395">
        <f t="shared" si="6"/>
        <v>0.50729917634325727</v>
      </c>
      <c r="P21" s="386">
        <f t="shared" si="6"/>
        <v>0.27014900765174399</v>
      </c>
      <c r="R21" s="401">
        <v>245.92399999999998</v>
      </c>
      <c r="S21" s="369">
        <v>521.83000000000004</v>
      </c>
      <c r="T21" s="374">
        <v>767.75400000000002</v>
      </c>
      <c r="U21" s="19">
        <v>152.27199999999999</v>
      </c>
      <c r="V21" s="119">
        <v>755.07400000000018</v>
      </c>
      <c r="W21" s="375">
        <v>907.34600000000023</v>
      </c>
      <c r="X21" s="345">
        <f t="shared" si="10"/>
        <v>1.8440239920175572E-2</v>
      </c>
      <c r="Y21" s="323">
        <f t="shared" si="11"/>
        <v>1.080453414844005E-2</v>
      </c>
      <c r="Z21" s="399">
        <f t="shared" si="12"/>
        <v>1.2456747404844289E-2</v>
      </c>
      <c r="AA21" s="323">
        <f t="shared" si="13"/>
        <v>1.2459115866864719E-2</v>
      </c>
      <c r="AB21" s="323">
        <f t="shared" si="14"/>
        <v>1.5903121025991555E-2</v>
      </c>
      <c r="AC21" s="399">
        <f t="shared" si="15"/>
        <v>1.5198083058262764E-2</v>
      </c>
      <c r="AE21" s="394">
        <f t="shared" si="7"/>
        <v>-0.38081683772222308</v>
      </c>
      <c r="AF21" s="395">
        <f t="shared" si="7"/>
        <v>0.44697315217599626</v>
      </c>
      <c r="AG21" s="386">
        <f t="shared" si="7"/>
        <v>0.1818186554547423</v>
      </c>
      <c r="AI21" s="27">
        <f t="shared" si="8"/>
        <v>2.5244723659357806</v>
      </c>
      <c r="AJ21" s="28">
        <f t="shared" si="8"/>
        <v>1.9145158035697905</v>
      </c>
      <c r="AK21" s="402">
        <f t="shared" si="8"/>
        <v>2.0751173708920185</v>
      </c>
      <c r="AL21" s="28">
        <f t="shared" si="8"/>
        <v>2.5767759840254505</v>
      </c>
      <c r="AM21" s="28">
        <f t="shared" si="8"/>
        <v>1.8378919133378937</v>
      </c>
      <c r="AN21" s="402">
        <f t="shared" si="8"/>
        <v>1.9308068631352269</v>
      </c>
      <c r="AO21" s="384">
        <f t="shared" si="16"/>
        <v>2.0718633642195478E-2</v>
      </c>
      <c r="AP21" s="385">
        <f t="shared" si="16"/>
        <v>-4.0022594793432613E-2</v>
      </c>
      <c r="AQ21" s="386">
        <f t="shared" si="16"/>
        <v>-6.95432989868702E-2</v>
      </c>
    </row>
    <row r="22" spans="1:43" ht="20.100000000000001" customHeight="1">
      <c r="A22" s="8" t="s">
        <v>191</v>
      </c>
      <c r="B22" s="19">
        <v>2272.9999999999995</v>
      </c>
      <c r="C22" s="371">
        <v>5095.1400000000003</v>
      </c>
      <c r="D22" s="375">
        <v>7368.1399999999994</v>
      </c>
      <c r="E22" s="19">
        <v>446.43</v>
      </c>
      <c r="F22" s="369">
        <v>2656.17</v>
      </c>
      <c r="G22" s="377">
        <v>3102.6</v>
      </c>
      <c r="H22" s="345">
        <f t="shared" si="0"/>
        <v>4.3092922977988272E-2</v>
      </c>
      <c r="I22" s="323">
        <f t="shared" si="1"/>
        <v>2.6683852795278056E-2</v>
      </c>
      <c r="J22" s="399">
        <f t="shared" si="2"/>
        <v>3.0235564136361616E-2</v>
      </c>
      <c r="K22" s="323">
        <f t="shared" si="3"/>
        <v>9.152518187972386E-3</v>
      </c>
      <c r="L22" s="323">
        <f t="shared" si="4"/>
        <v>1.3603988950539402E-2</v>
      </c>
      <c r="M22" s="399">
        <f t="shared" si="5"/>
        <v>1.2714214287496875E-2</v>
      </c>
      <c r="N22" s="394">
        <f t="shared" si="6"/>
        <v>-0.80359436867575884</v>
      </c>
      <c r="O22" s="395">
        <f t="shared" si="6"/>
        <v>-0.47868557095585207</v>
      </c>
      <c r="P22" s="386">
        <f t="shared" si="6"/>
        <v>-0.57891679582635502</v>
      </c>
      <c r="R22" s="401">
        <v>603.26300000000003</v>
      </c>
      <c r="S22" s="369">
        <v>1368.5900000000004</v>
      </c>
      <c r="T22" s="374">
        <v>1971.8530000000005</v>
      </c>
      <c r="U22" s="19">
        <v>110.297</v>
      </c>
      <c r="V22" s="119">
        <v>674.80200000000002</v>
      </c>
      <c r="W22" s="375">
        <v>785.09900000000005</v>
      </c>
      <c r="X22" s="345">
        <f t="shared" si="10"/>
        <v>4.5234765435520234E-2</v>
      </c>
      <c r="Y22" s="323">
        <f t="shared" si="11"/>
        <v>2.8336771343567005E-2</v>
      </c>
      <c r="Z22" s="399">
        <f t="shared" si="12"/>
        <v>3.1993157626641386E-2</v>
      </c>
      <c r="AA22" s="323">
        <f t="shared" si="13"/>
        <v>9.0246604941655595E-3</v>
      </c>
      <c r="AB22" s="323">
        <f t="shared" si="14"/>
        <v>1.4212458480335902E-2</v>
      </c>
      <c r="AC22" s="399">
        <f t="shared" si="15"/>
        <v>1.3150440748026701E-2</v>
      </c>
      <c r="AE22" s="394">
        <f t="shared" si="7"/>
        <v>-0.81716597901744348</v>
      </c>
      <c r="AF22" s="395">
        <f t="shared" si="7"/>
        <v>-0.50693633593698639</v>
      </c>
      <c r="AG22" s="386">
        <f t="shared" si="7"/>
        <v>-0.60184709509278833</v>
      </c>
      <c r="AI22" s="27">
        <f t="shared" si="8"/>
        <v>2.6540387153541585</v>
      </c>
      <c r="AJ22" s="28">
        <f t="shared" si="8"/>
        <v>2.6860694701225096</v>
      </c>
      <c r="AK22" s="402">
        <f t="shared" si="8"/>
        <v>2.676188291753415</v>
      </c>
      <c r="AL22" s="28">
        <f t="shared" si="8"/>
        <v>2.4706448939363392</v>
      </c>
      <c r="AM22" s="28">
        <f t="shared" si="8"/>
        <v>2.5405075729339615</v>
      </c>
      <c r="AN22" s="402">
        <f t="shared" si="8"/>
        <v>2.5304551021723718</v>
      </c>
      <c r="AO22" s="384">
        <f t="shared" si="16"/>
        <v>-6.9099904367200204E-2</v>
      </c>
      <c r="AP22" s="385">
        <f t="shared" si="16"/>
        <v>-5.419141195253941E-2</v>
      </c>
      <c r="AQ22" s="386">
        <f t="shared" si="16"/>
        <v>-5.4455506748204215E-2</v>
      </c>
    </row>
    <row r="23" spans="1:43" ht="20.100000000000001" customHeight="1">
      <c r="A23" s="8" t="s">
        <v>220</v>
      </c>
      <c r="B23" s="19">
        <v>640.86</v>
      </c>
      <c r="C23" s="371">
        <v>2171.21</v>
      </c>
      <c r="D23" s="375">
        <v>2812.07</v>
      </c>
      <c r="E23" s="19">
        <v>820.58000000000015</v>
      </c>
      <c r="F23" s="369">
        <v>1870.63</v>
      </c>
      <c r="G23" s="377">
        <v>2691.21</v>
      </c>
      <c r="H23" s="345">
        <f t="shared" si="0"/>
        <v>1.2149815494796995E-2</v>
      </c>
      <c r="I23" s="323">
        <f t="shared" si="1"/>
        <v>1.1370884416843436E-2</v>
      </c>
      <c r="J23" s="399">
        <f t="shared" si="2"/>
        <v>1.1539482534389741E-2</v>
      </c>
      <c r="K23" s="323">
        <f t="shared" si="3"/>
        <v>1.6823182525113414E-2</v>
      </c>
      <c r="L23" s="323">
        <f t="shared" si="4"/>
        <v>9.5807233161083524E-3</v>
      </c>
      <c r="M23" s="399">
        <f t="shared" si="5"/>
        <v>1.1028369958310601E-2</v>
      </c>
      <c r="N23" s="394">
        <f t="shared" si="6"/>
        <v>0.28043566457572661</v>
      </c>
      <c r="O23" s="395">
        <f t="shared" si="6"/>
        <v>-0.13843893497174384</v>
      </c>
      <c r="P23" s="386">
        <f t="shared" si="6"/>
        <v>-4.2979015458363454E-2</v>
      </c>
      <c r="R23" s="401">
        <v>178.45699999999999</v>
      </c>
      <c r="S23" s="369">
        <v>618.80700000000002</v>
      </c>
      <c r="T23" s="374">
        <v>797.26400000000001</v>
      </c>
      <c r="U23" s="19">
        <v>233.166</v>
      </c>
      <c r="V23" s="119">
        <v>546.97199999999998</v>
      </c>
      <c r="W23" s="375">
        <v>780.13799999999992</v>
      </c>
      <c r="X23" s="345">
        <f t="shared" si="10"/>
        <v>1.3381328765938959E-2</v>
      </c>
      <c r="Y23" s="323">
        <f t="shared" si="11"/>
        <v>1.2812451110119659E-2</v>
      </c>
      <c r="Z23" s="399">
        <f t="shared" si="12"/>
        <v>1.293554480077704E-2</v>
      </c>
      <c r="AA23" s="323">
        <f t="shared" si="13"/>
        <v>1.9077980260411496E-2</v>
      </c>
      <c r="AB23" s="323">
        <f t="shared" si="14"/>
        <v>1.1520144931263228E-2</v>
      </c>
      <c r="AC23" s="399">
        <f t="shared" si="15"/>
        <v>1.3067343792673347E-2</v>
      </c>
      <c r="AE23" s="394">
        <f t="shared" si="7"/>
        <v>0.30656684803622164</v>
      </c>
      <c r="AF23" s="395">
        <f t="shared" si="7"/>
        <v>-0.11608627568854268</v>
      </c>
      <c r="AG23" s="386">
        <f t="shared" si="7"/>
        <v>-2.1480964899957967E-2</v>
      </c>
      <c r="AI23" s="27">
        <f t="shared" ref="AI23:AN33" si="17">(R23/B23)*10</f>
        <v>2.7846487532378368</v>
      </c>
      <c r="AJ23" s="28">
        <f t="shared" si="17"/>
        <v>2.8500559595801422</v>
      </c>
      <c r="AK23" s="402">
        <f t="shared" si="17"/>
        <v>2.8351499073636144</v>
      </c>
      <c r="AL23" s="28">
        <f t="shared" si="17"/>
        <v>2.8414779789904698</v>
      </c>
      <c r="AM23" s="28">
        <f t="shared" si="17"/>
        <v>2.9239988666919698</v>
      </c>
      <c r="AN23" s="402">
        <f t="shared" si="17"/>
        <v>2.8988373259611846</v>
      </c>
      <c r="AO23" s="384">
        <f t="shared" si="16"/>
        <v>2.04080409374989E-2</v>
      </c>
      <c r="AP23" s="385">
        <f t="shared" si="16"/>
        <v>2.5944370272196534E-2</v>
      </c>
      <c r="AQ23" s="386">
        <f t="shared" si="16"/>
        <v>2.246351010652297E-2</v>
      </c>
    </row>
    <row r="24" spans="1:43" ht="20.100000000000001" customHeight="1">
      <c r="A24" s="8" t="s">
        <v>199</v>
      </c>
      <c r="B24" s="19">
        <v>923.16000000000008</v>
      </c>
      <c r="C24" s="371">
        <v>684.69</v>
      </c>
      <c r="D24" s="375">
        <v>1607.8500000000001</v>
      </c>
      <c r="E24" s="19">
        <v>1025.3500000000001</v>
      </c>
      <c r="F24" s="369">
        <v>1161.78</v>
      </c>
      <c r="G24" s="377">
        <v>2187.13</v>
      </c>
      <c r="H24" s="345">
        <f t="shared" si="0"/>
        <v>1.7501831401830033E-2</v>
      </c>
      <c r="I24" s="323">
        <f t="shared" si="1"/>
        <v>3.5858027788046908E-3</v>
      </c>
      <c r="J24" s="399">
        <f t="shared" si="2"/>
        <v>6.5979001208784074E-3</v>
      </c>
      <c r="K24" s="323">
        <f t="shared" si="3"/>
        <v>2.1021290065715757E-2</v>
      </c>
      <c r="L24" s="323">
        <f t="shared" si="4"/>
        <v>5.9502374783834116E-3</v>
      </c>
      <c r="M24" s="399">
        <f t="shared" si="5"/>
        <v>8.9626891944217888E-3</v>
      </c>
      <c r="N24" s="394">
        <f t="shared" si="6"/>
        <v>0.11069587070496993</v>
      </c>
      <c r="O24" s="395">
        <f t="shared" si="6"/>
        <v>0.69679709065416451</v>
      </c>
      <c r="P24" s="386">
        <f t="shared" si="6"/>
        <v>0.36028236464844354</v>
      </c>
      <c r="R24" s="401">
        <v>293.73599999999999</v>
      </c>
      <c r="S24" s="369">
        <v>316.005</v>
      </c>
      <c r="T24" s="374">
        <v>609.74099999999999</v>
      </c>
      <c r="U24" s="19">
        <v>337.68799999999993</v>
      </c>
      <c r="V24" s="119">
        <v>389.91500000000002</v>
      </c>
      <c r="W24" s="375">
        <v>727.60299999999995</v>
      </c>
      <c r="X24" s="345">
        <f t="shared" si="10"/>
        <v>2.2025350568438594E-2</v>
      </c>
      <c r="Y24" s="323">
        <f t="shared" si="11"/>
        <v>6.5429101691696478E-3</v>
      </c>
      <c r="Z24" s="399">
        <f t="shared" si="12"/>
        <v>9.8929990848333725E-3</v>
      </c>
      <c r="AA24" s="323">
        <f t="shared" si="13"/>
        <v>2.7630121879595806E-2</v>
      </c>
      <c r="AB24" s="323">
        <f t="shared" si="14"/>
        <v>8.2122618906881918E-3</v>
      </c>
      <c r="AC24" s="399">
        <f t="shared" si="15"/>
        <v>1.2187380368063735E-2</v>
      </c>
      <c r="AE24" s="394">
        <f t="shared" si="7"/>
        <v>0.1496309611351688</v>
      </c>
      <c r="AF24" s="395">
        <f t="shared" si="7"/>
        <v>0.23388870429265368</v>
      </c>
      <c r="AG24" s="386">
        <f t="shared" si="7"/>
        <v>0.19329846607001985</v>
      </c>
      <c r="AI24" s="27">
        <f t="shared" si="17"/>
        <v>3.1818536331730138</v>
      </c>
      <c r="AJ24" s="28">
        <f t="shared" si="17"/>
        <v>4.6153003549051395</v>
      </c>
      <c r="AK24" s="402">
        <f t="shared" si="17"/>
        <v>3.7922753988245166</v>
      </c>
      <c r="AL24" s="28">
        <f t="shared" si="17"/>
        <v>3.2933925001219082</v>
      </c>
      <c r="AM24" s="28">
        <f t="shared" si="17"/>
        <v>3.3561861970424696</v>
      </c>
      <c r="AN24" s="402">
        <f t="shared" si="17"/>
        <v>3.326747838491539</v>
      </c>
      <c r="AO24" s="384">
        <f t="shared" si="16"/>
        <v>3.5054681895491643E-2</v>
      </c>
      <c r="AP24" s="385">
        <f t="shared" si="16"/>
        <v>-0.27281304813119778</v>
      </c>
      <c r="AQ24" s="386">
        <f t="shared" si="16"/>
        <v>-0.12275679147070283</v>
      </c>
    </row>
    <row r="25" spans="1:43" ht="20.100000000000001" customHeight="1">
      <c r="A25" s="8" t="s">
        <v>206</v>
      </c>
      <c r="B25" s="19">
        <v>390.6</v>
      </c>
      <c r="C25" s="371">
        <v>823.21999999999991</v>
      </c>
      <c r="D25" s="375">
        <v>1213.82</v>
      </c>
      <c r="E25" s="19">
        <v>748.08</v>
      </c>
      <c r="F25" s="369">
        <v>1400.31</v>
      </c>
      <c r="G25" s="377">
        <v>2148.39</v>
      </c>
      <c r="H25" s="345">
        <f t="shared" si="0"/>
        <v>7.4052334866705777E-3</v>
      </c>
      <c r="I25" s="323">
        <f t="shared" si="1"/>
        <v>4.3113008274804614E-3</v>
      </c>
      <c r="J25" s="399">
        <f t="shared" si="2"/>
        <v>4.9809765368191237E-3</v>
      </c>
      <c r="K25" s="323">
        <f t="shared" si="3"/>
        <v>1.5336818327752128E-2</v>
      </c>
      <c r="L25" s="323">
        <f t="shared" si="4"/>
        <v>7.1719060780484041E-3</v>
      </c>
      <c r="M25" s="399">
        <f t="shared" si="5"/>
        <v>8.8039356775334917E-3</v>
      </c>
      <c r="N25" s="394">
        <f t="shared" si="6"/>
        <v>0.91520737327188939</v>
      </c>
      <c r="O25" s="395">
        <f t="shared" si="6"/>
        <v>0.70101552440416914</v>
      </c>
      <c r="P25" s="386">
        <f t="shared" si="6"/>
        <v>0.76994117743981805</v>
      </c>
      <c r="R25" s="401">
        <v>95.507000000000005</v>
      </c>
      <c r="S25" s="369">
        <v>187.262</v>
      </c>
      <c r="T25" s="374">
        <v>282.76900000000001</v>
      </c>
      <c r="U25" s="19">
        <v>189.18299999999999</v>
      </c>
      <c r="V25" s="119">
        <v>324.44</v>
      </c>
      <c r="W25" s="375">
        <v>513.62300000000005</v>
      </c>
      <c r="X25" s="345">
        <f t="shared" si="10"/>
        <v>7.16144822813637E-3</v>
      </c>
      <c r="Y25" s="323">
        <f t="shared" si="11"/>
        <v>3.8772754991188325E-3</v>
      </c>
      <c r="Z25" s="399">
        <f t="shared" si="12"/>
        <v>4.587904467994194E-3</v>
      </c>
      <c r="AA25" s="323">
        <f t="shared" si="13"/>
        <v>1.5479227415684225E-2</v>
      </c>
      <c r="AB25" s="323">
        <f t="shared" si="14"/>
        <v>6.833248907620576E-3</v>
      </c>
      <c r="AC25" s="399">
        <f t="shared" si="15"/>
        <v>8.603206510674092E-3</v>
      </c>
      <c r="AE25" s="394">
        <f t="shared" si="7"/>
        <v>0.98082863036217227</v>
      </c>
      <c r="AF25" s="395">
        <f t="shared" si="7"/>
        <v>0.73254584485907448</v>
      </c>
      <c r="AG25" s="386">
        <f t="shared" si="7"/>
        <v>0.81640491001488857</v>
      </c>
      <c r="AI25" s="27">
        <f t="shared" si="17"/>
        <v>2.4451356886840756</v>
      </c>
      <c r="AJ25" s="28">
        <f t="shared" si="17"/>
        <v>2.2747503704963439</v>
      </c>
      <c r="AK25" s="402">
        <f t="shared" si="17"/>
        <v>2.3295793445486153</v>
      </c>
      <c r="AL25" s="28">
        <f t="shared" si="17"/>
        <v>2.5289140198909204</v>
      </c>
      <c r="AM25" s="28">
        <f t="shared" si="17"/>
        <v>2.3169155401303998</v>
      </c>
      <c r="AN25" s="402">
        <f t="shared" si="17"/>
        <v>2.3907344569654492</v>
      </c>
      <c r="AO25" s="384">
        <f t="shared" si="16"/>
        <v>3.4263264650123616E-2</v>
      </c>
      <c r="AP25" s="385">
        <f t="shared" si="16"/>
        <v>1.8536174422011678E-2</v>
      </c>
      <c r="AQ25" s="386">
        <f t="shared" si="16"/>
        <v>2.6251568790709497E-2</v>
      </c>
    </row>
    <row r="26" spans="1:43" ht="20.100000000000001" customHeight="1">
      <c r="A26" s="8" t="s">
        <v>198</v>
      </c>
      <c r="B26" s="19">
        <v>71.28</v>
      </c>
      <c r="C26" s="371">
        <v>216.39999999999998</v>
      </c>
      <c r="D26" s="375">
        <v>287.67999999999995</v>
      </c>
      <c r="E26" s="19">
        <v>65.400000000000006</v>
      </c>
      <c r="F26" s="369">
        <v>190.67000000000002</v>
      </c>
      <c r="G26" s="377">
        <v>256.07000000000005</v>
      </c>
      <c r="H26" s="345">
        <f t="shared" si="0"/>
        <v>1.351369797567534E-3</v>
      </c>
      <c r="I26" s="323">
        <f t="shared" si="1"/>
        <v>1.1333124791268092E-3</v>
      </c>
      <c r="J26" s="399">
        <f t="shared" si="2"/>
        <v>1.1805105617901544E-3</v>
      </c>
      <c r="K26" s="323">
        <f t="shared" si="3"/>
        <v>1.3408030138955581E-3</v>
      </c>
      <c r="L26" s="323">
        <f t="shared" si="4"/>
        <v>9.7654614471187758E-4</v>
      </c>
      <c r="M26" s="399">
        <f t="shared" si="5"/>
        <v>1.0493550095401682E-3</v>
      </c>
      <c r="N26" s="394">
        <f t="shared" si="6"/>
        <v>-8.2491582491582421E-2</v>
      </c>
      <c r="O26" s="395">
        <f t="shared" si="6"/>
        <v>-0.11890018484288338</v>
      </c>
      <c r="P26" s="386">
        <f t="shared" si="6"/>
        <v>-0.10987903225806418</v>
      </c>
      <c r="R26" s="401">
        <v>104.68299999999999</v>
      </c>
      <c r="S26" s="369">
        <v>402.92600000000004</v>
      </c>
      <c r="T26" s="374">
        <v>507.60900000000004</v>
      </c>
      <c r="U26" s="19">
        <v>98.816999999999993</v>
      </c>
      <c r="V26" s="119">
        <v>358.05599999999998</v>
      </c>
      <c r="W26" s="375">
        <v>456.87299999999999</v>
      </c>
      <c r="X26" s="345">
        <f t="shared" si="10"/>
        <v>7.8494967370559172E-3</v>
      </c>
      <c r="Y26" s="323">
        <f t="shared" si="11"/>
        <v>8.3426168029709976E-3</v>
      </c>
      <c r="Z26" s="399">
        <f t="shared" si="12"/>
        <v>8.2359155320917959E-3</v>
      </c>
      <c r="AA26" s="323">
        <f t="shared" si="13"/>
        <v>8.0853502457179979E-3</v>
      </c>
      <c r="AB26" s="323">
        <f t="shared" si="14"/>
        <v>7.5412580781253633E-3</v>
      </c>
      <c r="AC26" s="399">
        <f t="shared" si="15"/>
        <v>7.6526416615907067E-3</v>
      </c>
      <c r="AE26" s="394">
        <f t="shared" si="7"/>
        <v>-5.6035841540651297E-2</v>
      </c>
      <c r="AF26" s="395">
        <f t="shared" si="7"/>
        <v>-0.11136039868362939</v>
      </c>
      <c r="AG26" s="386">
        <f t="shared" si="7"/>
        <v>-9.9950946496220605E-2</v>
      </c>
      <c r="AI26" s="27">
        <f t="shared" si="17"/>
        <v>14.686167227833893</v>
      </c>
      <c r="AJ26" s="28">
        <f t="shared" si="17"/>
        <v>18.619500924214421</v>
      </c>
      <c r="AK26" s="402">
        <f t="shared" si="17"/>
        <v>17.644917964404897</v>
      </c>
      <c r="AL26" s="28">
        <f t="shared" si="17"/>
        <v>15.109633027522932</v>
      </c>
      <c r="AM26" s="28">
        <f t="shared" si="17"/>
        <v>18.77883253789269</v>
      </c>
      <c r="AN26" s="402">
        <f t="shared" si="17"/>
        <v>17.841722966376377</v>
      </c>
      <c r="AO26" s="384">
        <f t="shared" si="16"/>
        <v>2.8834330504317496E-2</v>
      </c>
      <c r="AP26" s="385">
        <f t="shared" si="16"/>
        <v>8.5572440596976621E-3</v>
      </c>
      <c r="AQ26" s="386">
        <f t="shared" si="16"/>
        <v>1.115363655237701E-2</v>
      </c>
    </row>
    <row r="27" spans="1:43" ht="20.100000000000001" customHeight="1">
      <c r="A27" s="8" t="s">
        <v>205</v>
      </c>
      <c r="B27" s="19">
        <v>265.68</v>
      </c>
      <c r="C27" s="371">
        <v>873.42000000000007</v>
      </c>
      <c r="D27" s="375">
        <v>1139.1000000000001</v>
      </c>
      <c r="E27" s="19">
        <v>196.06</v>
      </c>
      <c r="F27" s="369">
        <v>1239.72</v>
      </c>
      <c r="G27" s="377">
        <v>1435.78</v>
      </c>
      <c r="H27" s="345">
        <f t="shared" si="0"/>
        <v>5.0369237909335353E-3</v>
      </c>
      <c r="I27" s="323">
        <f t="shared" si="1"/>
        <v>4.5742041844682897E-3</v>
      </c>
      <c r="J27" s="399">
        <f t="shared" si="2"/>
        <v>4.6743589437401468E-3</v>
      </c>
      <c r="K27" s="323">
        <f t="shared" si="3"/>
        <v>4.0195388211676317E-3</v>
      </c>
      <c r="L27" s="323">
        <f t="shared" si="4"/>
        <v>6.3494193450579998E-3</v>
      </c>
      <c r="M27" s="399">
        <f t="shared" si="5"/>
        <v>5.883715138819785E-3</v>
      </c>
      <c r="N27" s="394">
        <f t="shared" si="6"/>
        <v>-0.26204456489009337</v>
      </c>
      <c r="O27" s="395">
        <f t="shared" si="6"/>
        <v>0.41938586247166304</v>
      </c>
      <c r="P27" s="386">
        <f t="shared" si="6"/>
        <v>0.26045123342990062</v>
      </c>
      <c r="R27" s="401">
        <v>98.628</v>
      </c>
      <c r="S27" s="369">
        <v>239.71399999999997</v>
      </c>
      <c r="T27" s="374">
        <v>338.34199999999998</v>
      </c>
      <c r="U27" s="19">
        <v>82.52000000000001</v>
      </c>
      <c r="V27" s="119">
        <v>351.32299999999998</v>
      </c>
      <c r="W27" s="375">
        <v>433.84299999999996</v>
      </c>
      <c r="X27" s="345">
        <f t="shared" si="10"/>
        <v>7.3954717020180078E-3</v>
      </c>
      <c r="Y27" s="323">
        <f t="shared" si="11"/>
        <v>4.9632985816437485E-3</v>
      </c>
      <c r="Z27" s="399">
        <f t="shared" si="12"/>
        <v>5.4895719598332619E-3</v>
      </c>
      <c r="AA27" s="323">
        <f t="shared" si="13"/>
        <v>6.7519060715934432E-3</v>
      </c>
      <c r="AB27" s="323">
        <f t="shared" si="14"/>
        <v>7.3994498396374783E-3</v>
      </c>
      <c r="AC27" s="399">
        <f t="shared" si="15"/>
        <v>7.2668882082974852E-3</v>
      </c>
      <c r="AE27" s="394">
        <f t="shared" si="7"/>
        <v>-0.16332076083870695</v>
      </c>
      <c r="AF27" s="395">
        <f t="shared" si="7"/>
        <v>0.4655923308609427</v>
      </c>
      <c r="AG27" s="386">
        <f t="shared" si="7"/>
        <v>0.28226173516737496</v>
      </c>
      <c r="AI27" s="27">
        <f t="shared" si="17"/>
        <v>3.7122854561878951</v>
      </c>
      <c r="AJ27" s="28">
        <f t="shared" si="17"/>
        <v>2.7445444345217647</v>
      </c>
      <c r="AK27" s="402">
        <f t="shared" si="17"/>
        <v>2.9702572206127642</v>
      </c>
      <c r="AL27" s="28">
        <f t="shared" si="17"/>
        <v>4.2089156380699784</v>
      </c>
      <c r="AM27" s="28">
        <f t="shared" si="17"/>
        <v>2.83388991062498</v>
      </c>
      <c r="AN27" s="402">
        <f t="shared" si="17"/>
        <v>3.0216537352519186</v>
      </c>
      <c r="AO27" s="384">
        <f t="shared" si="16"/>
        <v>0.13378017066394116</v>
      </c>
      <c r="AP27" s="385">
        <f t="shared" si="16"/>
        <v>3.2553845723683354E-2</v>
      </c>
      <c r="AQ27" s="386">
        <f t="shared" si="16"/>
        <v>1.7303725173185944E-2</v>
      </c>
    </row>
    <row r="28" spans="1:43" ht="20.100000000000001" customHeight="1">
      <c r="A28" s="8" t="s">
        <v>225</v>
      </c>
      <c r="B28" s="19">
        <v>23.87</v>
      </c>
      <c r="C28" s="371">
        <v>2012.51</v>
      </c>
      <c r="D28" s="375">
        <v>2036.3799999999999</v>
      </c>
      <c r="E28" s="19">
        <v>29.33</v>
      </c>
      <c r="F28" s="369">
        <v>1764.6999999999998</v>
      </c>
      <c r="G28" s="377">
        <v>1794.0299999999997</v>
      </c>
      <c r="H28" s="345">
        <f t="shared" si="0"/>
        <v>4.5254204640764639E-4</v>
      </c>
      <c r="I28" s="323">
        <f t="shared" si="1"/>
        <v>1.0539753684692675E-2</v>
      </c>
      <c r="J28" s="399">
        <f t="shared" si="2"/>
        <v>8.3563963355750663E-3</v>
      </c>
      <c r="K28" s="323">
        <f t="shared" si="3"/>
        <v>6.0131119873939928E-4</v>
      </c>
      <c r="L28" s="323">
        <f t="shared" si="4"/>
        <v>9.038186298699586E-3</v>
      </c>
      <c r="M28" s="399">
        <f t="shared" si="5"/>
        <v>7.3517958674008954E-3</v>
      </c>
      <c r="N28" s="394">
        <f t="shared" si="6"/>
        <v>0.2287390029325512</v>
      </c>
      <c r="O28" s="395">
        <f t="shared" si="6"/>
        <v>-0.12313479187681063</v>
      </c>
      <c r="P28" s="386">
        <f t="shared" si="6"/>
        <v>-0.11901020438228629</v>
      </c>
      <c r="R28" s="401">
        <v>15.308</v>
      </c>
      <c r="S28" s="369">
        <v>490.85299999999995</v>
      </c>
      <c r="T28" s="374">
        <v>506.16099999999994</v>
      </c>
      <c r="U28" s="19">
        <v>11.444000000000001</v>
      </c>
      <c r="V28" s="119">
        <v>416.18999999999994</v>
      </c>
      <c r="W28" s="375">
        <v>427.63399999999996</v>
      </c>
      <c r="X28" s="345">
        <f t="shared" si="10"/>
        <v>1.1478472727267273E-3</v>
      </c>
      <c r="Y28" s="323">
        <f t="shared" si="11"/>
        <v>1.0163152751593896E-2</v>
      </c>
      <c r="Z28" s="399">
        <f t="shared" si="12"/>
        <v>8.212421847601431E-3</v>
      </c>
      <c r="AA28" s="323">
        <f t="shared" si="13"/>
        <v>9.3636467623988556E-4</v>
      </c>
      <c r="AB28" s="323">
        <f t="shared" si="14"/>
        <v>8.7656573260467482E-3</v>
      </c>
      <c r="AC28" s="399">
        <f t="shared" si="15"/>
        <v>7.1628872012849962E-3</v>
      </c>
      <c r="AE28" s="394">
        <f t="shared" si="7"/>
        <v>-0.25241703684348049</v>
      </c>
      <c r="AF28" s="395">
        <f t="shared" si="7"/>
        <v>-0.15210867612095683</v>
      </c>
      <c r="AG28" s="386">
        <f t="shared" si="7"/>
        <v>-0.15514233613415493</v>
      </c>
      <c r="AI28" s="27">
        <f t="shared" si="17"/>
        <v>6.4130708001675742</v>
      </c>
      <c r="AJ28" s="28">
        <f t="shared" si="17"/>
        <v>2.4390089987130499</v>
      </c>
      <c r="AK28" s="402">
        <f t="shared" si="17"/>
        <v>2.4855920800636424</v>
      </c>
      <c r="AL28" s="28">
        <f t="shared" si="17"/>
        <v>3.901807023525401</v>
      </c>
      <c r="AM28" s="28">
        <f t="shared" si="17"/>
        <v>2.3584178613928715</v>
      </c>
      <c r="AN28" s="402">
        <f t="shared" si="17"/>
        <v>2.3836502176663714</v>
      </c>
      <c r="AO28" s="384">
        <f t="shared" si="16"/>
        <v>-0.39158522568884685</v>
      </c>
      <c r="AP28" s="385">
        <f t="shared" si="16"/>
        <v>-3.3042574817355147E-2</v>
      </c>
      <c r="AQ28" s="386">
        <f t="shared" si="16"/>
        <v>-4.1013110403321215E-2</v>
      </c>
    </row>
    <row r="29" spans="1:43" ht="20.100000000000001" customHeight="1">
      <c r="A29" s="8" t="s">
        <v>195</v>
      </c>
      <c r="B29" s="19">
        <v>206.12</v>
      </c>
      <c r="C29" s="371">
        <v>2591.65</v>
      </c>
      <c r="D29" s="375">
        <v>2797.77</v>
      </c>
      <c r="E29" s="19">
        <v>189.57999999999998</v>
      </c>
      <c r="F29" s="369">
        <v>1508.14</v>
      </c>
      <c r="G29" s="377">
        <v>1697.72</v>
      </c>
      <c r="H29" s="345">
        <f t="shared" si="0"/>
        <v>3.9077489151882732E-3</v>
      </c>
      <c r="I29" s="323">
        <f t="shared" si="1"/>
        <v>1.3572778588396466E-2</v>
      </c>
      <c r="J29" s="399">
        <f t="shared" si="2"/>
        <v>1.1480801704879175E-2</v>
      </c>
      <c r="K29" s="323">
        <f t="shared" si="3"/>
        <v>3.8866886142862366E-3</v>
      </c>
      <c r="L29" s="323">
        <f t="shared" si="4"/>
        <v>7.724174241809257E-3</v>
      </c>
      <c r="M29" s="399">
        <f t="shared" si="5"/>
        <v>6.9571249533195373E-3</v>
      </c>
      <c r="N29" s="394">
        <f t="shared" si="6"/>
        <v>-8.0244517756646705E-2</v>
      </c>
      <c r="O29" s="395">
        <f t="shared" si="6"/>
        <v>-0.4180772866706538</v>
      </c>
      <c r="P29" s="386">
        <f t="shared" si="6"/>
        <v>-0.39318814627363935</v>
      </c>
      <c r="R29" s="401">
        <v>58.660000000000011</v>
      </c>
      <c r="S29" s="369">
        <v>750.80400000000009</v>
      </c>
      <c r="T29" s="374">
        <v>809.46400000000006</v>
      </c>
      <c r="U29" s="19">
        <v>51.385000000000005</v>
      </c>
      <c r="V29" s="119">
        <v>372.96899999999999</v>
      </c>
      <c r="W29" s="375">
        <v>424.35399999999998</v>
      </c>
      <c r="X29" s="345">
        <f t="shared" si="10"/>
        <v>4.3985315533152493E-3</v>
      </c>
      <c r="Y29" s="323">
        <f t="shared" si="11"/>
        <v>1.5545460124533629E-2</v>
      </c>
      <c r="Z29" s="399">
        <f t="shared" si="12"/>
        <v>1.3133488827560491E-2</v>
      </c>
      <c r="AA29" s="323">
        <f t="shared" si="13"/>
        <v>4.2043952192053939E-3</v>
      </c>
      <c r="AB29" s="323">
        <f t="shared" si="14"/>
        <v>7.8553507946811079E-3</v>
      </c>
      <c r="AC29" s="399">
        <f t="shared" si="15"/>
        <v>7.107947065514186E-3</v>
      </c>
      <c r="AE29" s="394">
        <f t="shared" si="7"/>
        <v>-0.12401977497442898</v>
      </c>
      <c r="AF29" s="395">
        <f t="shared" si="7"/>
        <v>-0.50324052615596082</v>
      </c>
      <c r="AG29" s="386">
        <f t="shared" si="7"/>
        <v>-0.47575926786120204</v>
      </c>
      <c r="AI29" s="27">
        <f t="shared" si="17"/>
        <v>2.8459150009703089</v>
      </c>
      <c r="AJ29" s="28">
        <f t="shared" si="17"/>
        <v>2.8970115563444137</v>
      </c>
      <c r="AK29" s="402">
        <f t="shared" si="17"/>
        <v>2.8932471218148743</v>
      </c>
      <c r="AL29" s="28">
        <f t="shared" si="17"/>
        <v>2.7104652389492569</v>
      </c>
      <c r="AM29" s="28">
        <f t="shared" si="17"/>
        <v>2.4730396382298721</v>
      </c>
      <c r="AN29" s="402">
        <f t="shared" si="17"/>
        <v>2.4995523407864666</v>
      </c>
      <c r="AO29" s="384">
        <f t="shared" si="16"/>
        <v>-4.7594450984962886E-2</v>
      </c>
      <c r="AP29" s="385">
        <f t="shared" si="16"/>
        <v>-0.14634802446198367</v>
      </c>
      <c r="AQ29" s="386">
        <f t="shared" si="16"/>
        <v>-0.13607367931345288</v>
      </c>
    </row>
    <row r="30" spans="1:43" ht="20.100000000000001" customHeight="1">
      <c r="A30" s="8" t="s">
        <v>201</v>
      </c>
      <c r="B30" s="19">
        <v>217.31</v>
      </c>
      <c r="C30" s="371">
        <v>1404.5499999999997</v>
      </c>
      <c r="D30" s="375">
        <v>1621.8599999999997</v>
      </c>
      <c r="E30" s="19">
        <v>164.26</v>
      </c>
      <c r="F30" s="369">
        <v>1495.66</v>
      </c>
      <c r="G30" s="377">
        <v>1659.92</v>
      </c>
      <c r="H30" s="345">
        <f t="shared" si="0"/>
        <v>4.1198957731397416E-3</v>
      </c>
      <c r="I30" s="323">
        <f t="shared" si="1"/>
        <v>7.355795021060812E-3</v>
      </c>
      <c r="J30" s="399">
        <f t="shared" si="2"/>
        <v>6.6553909195807143E-3</v>
      </c>
      <c r="K30" s="323">
        <f t="shared" si="3"/>
        <v>3.3675887318422686E-3</v>
      </c>
      <c r="L30" s="323">
        <f t="shared" si="4"/>
        <v>7.6602559752439649E-3</v>
      </c>
      <c r="M30" s="399">
        <f t="shared" si="5"/>
        <v>6.8022234835627589E-3</v>
      </c>
      <c r="N30" s="394">
        <f t="shared" si="6"/>
        <v>-0.2441213013667112</v>
      </c>
      <c r="O30" s="395">
        <f t="shared" si="6"/>
        <v>6.4867751237051283E-2</v>
      </c>
      <c r="P30" s="386">
        <f t="shared" si="6"/>
        <v>2.3466883701429474E-2</v>
      </c>
      <c r="R30" s="401">
        <v>73.242999999999995</v>
      </c>
      <c r="S30" s="369">
        <v>418.86899999999997</v>
      </c>
      <c r="T30" s="374">
        <v>492.11199999999997</v>
      </c>
      <c r="U30" s="19">
        <v>48.126000000000005</v>
      </c>
      <c r="V30" s="119">
        <v>339.62599999999998</v>
      </c>
      <c r="W30" s="375">
        <v>387.75199999999995</v>
      </c>
      <c r="X30" s="345">
        <f t="shared" si="10"/>
        <v>5.4920157954222422E-3</v>
      </c>
      <c r="Y30" s="323">
        <f t="shared" si="11"/>
        <v>8.6727179622155381E-3</v>
      </c>
      <c r="Z30" s="399">
        <f t="shared" si="12"/>
        <v>7.9844779433161303E-3</v>
      </c>
      <c r="AA30" s="323">
        <f t="shared" si="13"/>
        <v>3.937739112960568E-3</v>
      </c>
      <c r="AB30" s="323">
        <f t="shared" si="14"/>
        <v>7.153091460669293E-3</v>
      </c>
      <c r="AC30" s="399">
        <f t="shared" si="15"/>
        <v>6.4948620504278421E-3</v>
      </c>
      <c r="AE30" s="394">
        <f t="shared" si="7"/>
        <v>-0.34292696913015569</v>
      </c>
      <c r="AF30" s="395">
        <f t="shared" si="7"/>
        <v>-0.18918325299795402</v>
      </c>
      <c r="AG30" s="386">
        <f t="shared" si="7"/>
        <v>-0.21206554605455674</v>
      </c>
      <c r="AI30" s="27">
        <f t="shared" si="17"/>
        <v>3.3704385440154616</v>
      </c>
      <c r="AJ30" s="28">
        <f t="shared" si="17"/>
        <v>2.9822291837243249</v>
      </c>
      <c r="AK30" s="402">
        <f t="shared" si="17"/>
        <v>3.0342446327056596</v>
      </c>
      <c r="AL30" s="28">
        <f t="shared" si="17"/>
        <v>2.9298672835748207</v>
      </c>
      <c r="AM30" s="28">
        <f t="shared" si="17"/>
        <v>2.2707433507615367</v>
      </c>
      <c r="AN30" s="402">
        <f t="shared" si="17"/>
        <v>2.3359679984577566</v>
      </c>
      <c r="AO30" s="384">
        <f t="shared" si="16"/>
        <v>-0.13071630136170784</v>
      </c>
      <c r="AP30" s="385">
        <f t="shared" si="16"/>
        <v>-0.23857516948923985</v>
      </c>
      <c r="AQ30" s="386">
        <f t="shared" si="16"/>
        <v>-0.23013195004822148</v>
      </c>
    </row>
    <row r="31" spans="1:43" ht="20.100000000000001" customHeight="1">
      <c r="A31" s="8" t="s">
        <v>217</v>
      </c>
      <c r="B31" s="19">
        <v>139.76999999999998</v>
      </c>
      <c r="C31" s="371">
        <v>1476.9</v>
      </c>
      <c r="D31" s="375">
        <v>1616.67</v>
      </c>
      <c r="E31" s="19">
        <v>252.13</v>
      </c>
      <c r="F31" s="369">
        <v>1191.8799999999999</v>
      </c>
      <c r="G31" s="377">
        <v>1444.0099999999998</v>
      </c>
      <c r="H31" s="345">
        <f t="shared" si="0"/>
        <v>2.6498450702302778E-3</v>
      </c>
      <c r="I31" s="323">
        <f t="shared" si="1"/>
        <v>7.7347005564805211E-3</v>
      </c>
      <c r="J31" s="399">
        <f t="shared" si="2"/>
        <v>6.634093471667441E-3</v>
      </c>
      <c r="K31" s="323">
        <f t="shared" si="3"/>
        <v>5.1690621390441446E-3</v>
      </c>
      <c r="L31" s="323">
        <f t="shared" si="4"/>
        <v>6.1043993232243795E-3</v>
      </c>
      <c r="M31" s="399">
        <f t="shared" si="5"/>
        <v>5.9174410408329662E-3</v>
      </c>
      <c r="N31" s="394">
        <f t="shared" si="6"/>
        <v>0.80389210846390524</v>
      </c>
      <c r="O31" s="395">
        <f t="shared" si="6"/>
        <v>-0.19298530706208963</v>
      </c>
      <c r="P31" s="386">
        <f t="shared" si="6"/>
        <v>-0.10679977979426865</v>
      </c>
      <c r="R31" s="401">
        <v>31.033000000000001</v>
      </c>
      <c r="S31" s="369">
        <v>428.95400000000001</v>
      </c>
      <c r="T31" s="374">
        <v>459.98700000000002</v>
      </c>
      <c r="U31" s="19">
        <v>66.446999999999989</v>
      </c>
      <c r="V31" s="119">
        <v>318.45699999999999</v>
      </c>
      <c r="W31" s="375">
        <v>384.904</v>
      </c>
      <c r="X31" s="345">
        <f t="shared" si="10"/>
        <v>2.3269626609961152E-3</v>
      </c>
      <c r="Y31" s="323">
        <f t="shared" si="11"/>
        <v>8.8815287375389549E-3</v>
      </c>
      <c r="Z31" s="399">
        <f t="shared" si="12"/>
        <v>7.4632523809867613E-3</v>
      </c>
      <c r="AA31" s="323">
        <f t="shared" si="13"/>
        <v>5.4367899023166433E-3</v>
      </c>
      <c r="AB31" s="323">
        <f t="shared" si="14"/>
        <v>6.7072369232342669E-3</v>
      </c>
      <c r="AC31" s="399">
        <f t="shared" si="15"/>
        <v>6.447157932539041E-3</v>
      </c>
      <c r="AE31" s="394">
        <f t="shared" si="7"/>
        <v>1.1411723004543546</v>
      </c>
      <c r="AF31" s="395">
        <f t="shared" si="7"/>
        <v>-0.25759638562643083</v>
      </c>
      <c r="AG31" s="386">
        <f t="shared" si="7"/>
        <v>-0.16322852602356158</v>
      </c>
      <c r="AI31" s="27">
        <f t="shared" si="17"/>
        <v>2.220290477212564</v>
      </c>
      <c r="AJ31" s="28">
        <f t="shared" si="17"/>
        <v>2.9044214232514047</v>
      </c>
      <c r="AK31" s="402">
        <f t="shared" si="17"/>
        <v>2.8452745458256787</v>
      </c>
      <c r="AL31" s="28">
        <f t="shared" si="17"/>
        <v>2.6354261690397807</v>
      </c>
      <c r="AM31" s="28">
        <f t="shared" si="17"/>
        <v>2.6718881095412295</v>
      </c>
      <c r="AN31" s="402">
        <f t="shared" si="17"/>
        <v>2.6655217069133874</v>
      </c>
      <c r="AO31" s="384">
        <f t="shared" si="16"/>
        <v>0.18697359471108194</v>
      </c>
      <c r="AP31" s="385">
        <f t="shared" si="16"/>
        <v>-8.0061836704765049E-2</v>
      </c>
      <c r="AQ31" s="386">
        <f t="shared" si="16"/>
        <v>-6.317592064217771E-2</v>
      </c>
    </row>
    <row r="32" spans="1:43" ht="20.100000000000001" customHeight="1" thickBot="1">
      <c r="A32" s="8" t="s">
        <v>17</v>
      </c>
      <c r="B32" s="19">
        <f>B33-SUM(B7:B31)</f>
        <v>3361.7400000000052</v>
      </c>
      <c r="C32" s="371">
        <f t="shared" ref="C32:G32" si="18">C33-SUM(C7:C31)</f>
        <v>14744.329999999958</v>
      </c>
      <c r="D32" s="376">
        <f t="shared" si="18"/>
        <v>18106.069999999949</v>
      </c>
      <c r="E32" s="21">
        <f t="shared" si="18"/>
        <v>3311.1399999999703</v>
      </c>
      <c r="F32" s="119">
        <f t="shared" si="18"/>
        <v>14088.829999999871</v>
      </c>
      <c r="G32" s="375">
        <f t="shared" si="18"/>
        <v>17399.970000000088</v>
      </c>
      <c r="H32" s="345">
        <f t="shared" si="0"/>
        <v>6.3733921201945681E-2</v>
      </c>
      <c r="I32" s="323">
        <f t="shared" si="1"/>
        <v>7.7217805847337062E-2</v>
      </c>
      <c r="J32" s="400">
        <f t="shared" si="2"/>
        <v>7.4299245229115005E-2</v>
      </c>
      <c r="K32" s="323">
        <f t="shared" si="3"/>
        <v>6.7883585495873061E-2</v>
      </c>
      <c r="L32" s="323">
        <f t="shared" si="4"/>
        <v>7.2158140347201527E-2</v>
      </c>
      <c r="M32" s="399">
        <f t="shared" si="5"/>
        <v>7.1303728220208265E-2</v>
      </c>
      <c r="N32" s="396">
        <f t="shared" si="6"/>
        <v>-1.5051729164074214E-2</v>
      </c>
      <c r="O32" s="397">
        <f t="shared" si="6"/>
        <v>-4.4457767833471523E-2</v>
      </c>
      <c r="P32" s="388">
        <f t="shared" si="6"/>
        <v>-3.8997971398534434E-2</v>
      </c>
      <c r="R32" s="19">
        <f t="shared" ref="R32:W32" si="19">R33-SUM(R7:R31)</f>
        <v>767.09699999999975</v>
      </c>
      <c r="S32" s="119">
        <f t="shared" si="19"/>
        <v>3797.2200000000084</v>
      </c>
      <c r="T32" s="375">
        <f t="shared" si="19"/>
        <v>4564.3170000000173</v>
      </c>
      <c r="U32" s="119">
        <f t="shared" si="19"/>
        <v>761.30899999999747</v>
      </c>
      <c r="V32" s="123">
        <f t="shared" si="19"/>
        <v>3642.2290000000139</v>
      </c>
      <c r="W32" s="376">
        <f t="shared" si="19"/>
        <v>4403.5379999999932</v>
      </c>
      <c r="X32" s="345">
        <f t="shared" si="10"/>
        <v>5.7519610619731779E-2</v>
      </c>
      <c r="Y32" s="323">
        <f t="shared" si="11"/>
        <v>7.8621760265104756E-2</v>
      </c>
      <c r="Z32" s="399">
        <f t="shared" si="12"/>
        <v>7.4055679220996415E-2</v>
      </c>
      <c r="AA32" s="323">
        <f t="shared" si="13"/>
        <v>6.2291406440362518E-2</v>
      </c>
      <c r="AB32" s="323">
        <f t="shared" si="14"/>
        <v>7.6711433040174082E-2</v>
      </c>
      <c r="AC32" s="399">
        <f t="shared" si="15"/>
        <v>7.3759443778025333E-2</v>
      </c>
      <c r="AE32" s="396">
        <f t="shared" si="7"/>
        <v>-7.5453299908646316E-3</v>
      </c>
      <c r="AF32" s="397">
        <f t="shared" si="7"/>
        <v>-4.0816966096247832E-2</v>
      </c>
      <c r="AG32" s="388">
        <f t="shared" si="7"/>
        <v>-3.5225204559635862E-2</v>
      </c>
      <c r="AI32" s="27">
        <f t="shared" si="17"/>
        <v>2.2818451159221076</v>
      </c>
      <c r="AJ32" s="28">
        <f t="shared" si="17"/>
        <v>2.5753764328389419</v>
      </c>
      <c r="AK32" s="402">
        <f t="shared" si="17"/>
        <v>2.5208767004656618</v>
      </c>
      <c r="AL32" s="28">
        <f t="shared" si="17"/>
        <v>2.2992353086852391</v>
      </c>
      <c r="AM32" s="28">
        <f t="shared" si="17"/>
        <v>2.5851891179040756</v>
      </c>
      <c r="AN32" s="402">
        <f t="shared" si="17"/>
        <v>2.5307733289195156</v>
      </c>
      <c r="AO32" s="387">
        <f t="shared" si="16"/>
        <v>7.6211100577279938E-3</v>
      </c>
      <c r="AP32" s="385">
        <f t="shared" si="16"/>
        <v>3.8101944787608168E-3</v>
      </c>
      <c r="AQ32" s="386">
        <f t="shared" si="16"/>
        <v>3.9258677157933287E-3</v>
      </c>
    </row>
    <row r="33" spans="1:43" ht="25.5" customHeight="1" thickBot="1">
      <c r="A33" s="12" t="s">
        <v>18</v>
      </c>
      <c r="B33" s="17">
        <v>52746.480000000018</v>
      </c>
      <c r="C33" s="372">
        <v>190944.68999999994</v>
      </c>
      <c r="D33" s="18">
        <v>243691.16999999993</v>
      </c>
      <c r="E33" s="17">
        <v>48776.739999999983</v>
      </c>
      <c r="F33" s="373">
        <v>195249.34999999998</v>
      </c>
      <c r="G33" s="378">
        <v>244026.09000000011</v>
      </c>
      <c r="H33" s="334">
        <f>SUM(H7:H32)</f>
        <v>1</v>
      </c>
      <c r="I33" s="338">
        <f t="shared" ref="I33:M33" si="20">SUM(I7:I32)</f>
        <v>1</v>
      </c>
      <c r="J33" s="335">
        <f t="shared" si="20"/>
        <v>1</v>
      </c>
      <c r="K33" s="338">
        <f t="shared" si="20"/>
        <v>0.99999999999999967</v>
      </c>
      <c r="L33" s="338">
        <f t="shared" si="20"/>
        <v>0.99999999999999933</v>
      </c>
      <c r="M33" s="335">
        <f t="shared" si="20"/>
        <v>0.99999999999999989</v>
      </c>
      <c r="N33" s="389">
        <f t="shared" si="6"/>
        <v>-7.526075673675349E-2</v>
      </c>
      <c r="O33" s="390">
        <f t="shared" si="6"/>
        <v>2.2544015232893011E-2</v>
      </c>
      <c r="P33" s="391">
        <f t="shared" si="6"/>
        <v>1.3743624769013483E-3</v>
      </c>
      <c r="R33" s="17">
        <v>13336.269</v>
      </c>
      <c r="S33" s="372">
        <v>48297.316000000006</v>
      </c>
      <c r="T33" s="18">
        <v>61633.585000000014</v>
      </c>
      <c r="U33" s="17">
        <v>12221.733999999999</v>
      </c>
      <c r="V33" s="373">
        <v>47479.611000000019</v>
      </c>
      <c r="W33" s="378">
        <v>59701.344999999994</v>
      </c>
      <c r="X33" s="334">
        <f t="shared" ref="X33:AC33" si="21">SUM(X7:X32)</f>
        <v>0.99999999999999989</v>
      </c>
      <c r="Y33" s="338">
        <f t="shared" si="21"/>
        <v>1.0000000000000002</v>
      </c>
      <c r="Z33" s="335">
        <f t="shared" si="21"/>
        <v>1</v>
      </c>
      <c r="AA33" s="338">
        <f t="shared" si="21"/>
        <v>1.0000000000000002</v>
      </c>
      <c r="AB33" s="338">
        <f t="shared" si="21"/>
        <v>1.0000000000000002</v>
      </c>
      <c r="AC33" s="335">
        <f t="shared" si="21"/>
        <v>1.0000000000000002</v>
      </c>
      <c r="AE33" s="389">
        <f t="shared" si="7"/>
        <v>-8.35717245955373E-2</v>
      </c>
      <c r="AF33" s="390">
        <f t="shared" si="7"/>
        <v>-1.6930650970335227E-2</v>
      </c>
      <c r="AG33" s="391">
        <f t="shared" si="7"/>
        <v>-3.1350439861643931E-2</v>
      </c>
      <c r="AI33" s="403">
        <f t="shared" si="17"/>
        <v>2.5283713718905974</v>
      </c>
      <c r="AJ33" s="404">
        <f t="shared" si="17"/>
        <v>2.5293877509764751</v>
      </c>
      <c r="AK33" s="405">
        <f t="shared" si="17"/>
        <v>2.529167757699224</v>
      </c>
      <c r="AL33" s="404">
        <f t="shared" si="17"/>
        <v>2.5056479789342223</v>
      </c>
      <c r="AM33" s="404">
        <f t="shared" si="17"/>
        <v>2.4317423335852348</v>
      </c>
      <c r="AN33" s="405">
        <f t="shared" si="17"/>
        <v>2.4465148378191843</v>
      </c>
      <c r="AO33" s="389">
        <f t="shared" si="16"/>
        <v>-8.9873636480006323E-3</v>
      </c>
      <c r="AP33" s="390">
        <f t="shared" si="16"/>
        <v>-3.8604368726599558E-2</v>
      </c>
      <c r="AQ33" s="391">
        <f t="shared" si="16"/>
        <v>-3.2679888326280403E-2</v>
      </c>
    </row>
    <row r="36" spans="1:43" ht="15.75" thickBot="1"/>
    <row r="37" spans="1:43">
      <c r="A37" s="492" t="s">
        <v>2</v>
      </c>
      <c r="B37" s="458" t="s">
        <v>134</v>
      </c>
      <c r="C37" s="511"/>
      <c r="D37" s="511"/>
      <c r="E37" s="511"/>
      <c r="F37" s="511"/>
      <c r="G37" s="522"/>
      <c r="H37" s="512" t="s">
        <v>136</v>
      </c>
      <c r="I37" s="511"/>
      <c r="J37" s="511"/>
      <c r="K37" s="511"/>
      <c r="L37" s="511"/>
      <c r="M37" s="522"/>
      <c r="N37" s="526" t="s">
        <v>154</v>
      </c>
      <c r="O37" s="517"/>
      <c r="P37" s="527"/>
      <c r="R37" s="512" t="s">
        <v>135</v>
      </c>
      <c r="S37" s="511"/>
      <c r="T37" s="511"/>
      <c r="U37" s="511"/>
      <c r="V37" s="511"/>
      <c r="W37" s="522"/>
      <c r="X37" s="511" t="s">
        <v>137</v>
      </c>
      <c r="Y37" s="511"/>
      <c r="Z37" s="511"/>
      <c r="AA37" s="511"/>
      <c r="AB37" s="511"/>
      <c r="AC37" s="459"/>
      <c r="AE37" s="517" t="s">
        <v>154</v>
      </c>
      <c r="AF37" s="517"/>
      <c r="AG37" s="517"/>
      <c r="AI37" s="476" t="s">
        <v>140</v>
      </c>
      <c r="AJ37" s="481"/>
      <c r="AK37" s="481"/>
      <c r="AL37" s="481"/>
      <c r="AM37" s="481"/>
      <c r="AN37" s="477"/>
      <c r="AO37" s="517" t="s">
        <v>154</v>
      </c>
      <c r="AP37" s="517"/>
      <c r="AQ37" s="517"/>
    </row>
    <row r="38" spans="1:43" ht="15" customHeight="1">
      <c r="A38" s="493"/>
      <c r="B38" s="523" t="str">
        <f>B5</f>
        <v>jan-abr 2025</v>
      </c>
      <c r="C38" s="498"/>
      <c r="D38" s="499"/>
      <c r="E38" s="524" t="str">
        <f>E5</f>
        <v>jan-abr 2026</v>
      </c>
      <c r="F38" s="514"/>
      <c r="G38" s="525"/>
      <c r="H38" s="533" t="str">
        <f>B38</f>
        <v>jan-abr 2025</v>
      </c>
      <c r="I38" s="498"/>
      <c r="J38" s="499"/>
      <c r="K38" s="523" t="str">
        <f>E38</f>
        <v>jan-abr 2026</v>
      </c>
      <c r="L38" s="498"/>
      <c r="M38" s="499"/>
      <c r="N38" s="500" t="s">
        <v>138</v>
      </c>
      <c r="O38" s="498"/>
      <c r="P38" s="501"/>
      <c r="R38" s="521" t="str">
        <f>H38</f>
        <v>jan-abr 2025</v>
      </c>
      <c r="S38" s="498"/>
      <c r="T38" s="499"/>
      <c r="U38" s="538" t="str">
        <f>K38</f>
        <v>jan-abr 2026</v>
      </c>
      <c r="V38" s="514"/>
      <c r="W38" s="525"/>
      <c r="X38" s="533" t="str">
        <f>R38</f>
        <v>jan-abr 2025</v>
      </c>
      <c r="Y38" s="498"/>
      <c r="Z38" s="499"/>
      <c r="AA38" s="523" t="str">
        <f>U38</f>
        <v>jan-abr 2026</v>
      </c>
      <c r="AB38" s="498"/>
      <c r="AC38" s="501"/>
      <c r="AE38" s="497" t="s">
        <v>139</v>
      </c>
      <c r="AF38" s="498"/>
      <c r="AG38" s="501"/>
      <c r="AI38" s="528" t="str">
        <f>X38</f>
        <v>jan-abr 2025</v>
      </c>
      <c r="AJ38" s="529"/>
      <c r="AK38" s="540"/>
      <c r="AL38" s="539" t="str">
        <f>AA38</f>
        <v>jan-abr 2026</v>
      </c>
      <c r="AM38" s="529"/>
      <c r="AN38" s="540"/>
      <c r="AO38" s="498" t="s">
        <v>140</v>
      </c>
      <c r="AP38" s="498"/>
      <c r="AQ38" s="501"/>
    </row>
    <row r="39" spans="1:43" ht="18.75" customHeight="1" thickBot="1">
      <c r="A39" s="494"/>
      <c r="B39" s="99" t="s">
        <v>29</v>
      </c>
      <c r="C39" s="135" t="s">
        <v>30</v>
      </c>
      <c r="D39" s="263" t="s">
        <v>12</v>
      </c>
      <c r="E39" s="159" t="s">
        <v>29</v>
      </c>
      <c r="F39" s="353" t="s">
        <v>30</v>
      </c>
      <c r="G39" s="134" t="s">
        <v>12</v>
      </c>
      <c r="H39" s="176" t="s">
        <v>29</v>
      </c>
      <c r="I39" s="135" t="s">
        <v>30</v>
      </c>
      <c r="J39" s="176" t="s">
        <v>12</v>
      </c>
      <c r="K39" s="99" t="s">
        <v>29</v>
      </c>
      <c r="L39" s="135" t="s">
        <v>30</v>
      </c>
      <c r="M39" s="133" t="s">
        <v>12</v>
      </c>
      <c r="N39" s="99" t="s">
        <v>29</v>
      </c>
      <c r="O39" s="135" t="s">
        <v>30</v>
      </c>
      <c r="P39" s="166" t="s">
        <v>12</v>
      </c>
      <c r="R39" s="25" t="s">
        <v>29</v>
      </c>
      <c r="S39" s="160" t="s">
        <v>30</v>
      </c>
      <c r="T39" s="134" t="s">
        <v>12</v>
      </c>
      <c r="U39" s="352" t="s">
        <v>29</v>
      </c>
      <c r="V39" s="353" t="s">
        <v>30</v>
      </c>
      <c r="W39" s="134" t="s">
        <v>12</v>
      </c>
      <c r="X39" s="176" t="s">
        <v>29</v>
      </c>
      <c r="Y39" s="135" t="s">
        <v>30</v>
      </c>
      <c r="Z39" s="176" t="s">
        <v>12</v>
      </c>
      <c r="AA39" s="99" t="s">
        <v>29</v>
      </c>
      <c r="AB39" s="135" t="s">
        <v>30</v>
      </c>
      <c r="AC39" s="166" t="s">
        <v>12</v>
      </c>
      <c r="AE39" s="25" t="s">
        <v>29</v>
      </c>
      <c r="AF39" s="135" t="s">
        <v>30</v>
      </c>
      <c r="AG39" s="166" t="s">
        <v>12</v>
      </c>
      <c r="AI39" s="407" t="s">
        <v>29</v>
      </c>
      <c r="AJ39" s="135" t="s">
        <v>30</v>
      </c>
      <c r="AK39" s="263" t="s">
        <v>12</v>
      </c>
      <c r="AL39" s="408" t="s">
        <v>29</v>
      </c>
      <c r="AM39" s="135" t="s">
        <v>30</v>
      </c>
      <c r="AN39" s="263" t="s">
        <v>12</v>
      </c>
      <c r="AO39" s="176" t="s">
        <v>29</v>
      </c>
      <c r="AP39" s="135" t="s">
        <v>30</v>
      </c>
      <c r="AQ39" s="166" t="s">
        <v>12</v>
      </c>
    </row>
    <row r="40" spans="1:43" ht="19.5" customHeight="1">
      <c r="A40" s="8" t="s">
        <v>190</v>
      </c>
      <c r="B40" s="39">
        <v>16491.79</v>
      </c>
      <c r="C40" s="370">
        <v>14810.11</v>
      </c>
      <c r="D40" s="375">
        <v>31301.9</v>
      </c>
      <c r="E40" s="39">
        <v>14905.999999999998</v>
      </c>
      <c r="F40" s="379">
        <v>12666.49</v>
      </c>
      <c r="G40" s="377">
        <v>27572.489999999998</v>
      </c>
      <c r="H40" s="345">
        <f>B40/$B$63</f>
        <v>0.57704842201909345</v>
      </c>
      <c r="I40" s="323">
        <f>C40/$C$63</f>
        <v>0.19369107980078609</v>
      </c>
      <c r="J40" s="398">
        <f>D40/$D$63</f>
        <v>0.29799388035786417</v>
      </c>
      <c r="K40" s="323">
        <f>E40/$E$63</f>
        <v>0.64258336965270058</v>
      </c>
      <c r="L40" s="323">
        <f>F40/$F$63</f>
        <v>0.18910577301198039</v>
      </c>
      <c r="M40" s="399">
        <f>G40/$G$63</f>
        <v>0.3057563837376247</v>
      </c>
      <c r="N40" s="392">
        <f t="shared" ref="N40:P63" si="22">(E40-B40)/B40</f>
        <v>-9.6156329907184285E-2</v>
      </c>
      <c r="O40" s="393">
        <f t="shared" si="22"/>
        <v>-0.14474031590582384</v>
      </c>
      <c r="P40" s="382">
        <f t="shared" si="22"/>
        <v>-0.11914324689555597</v>
      </c>
      <c r="R40" s="401">
        <v>4025.3999999999996</v>
      </c>
      <c r="S40" s="369">
        <v>3414.7849999999999</v>
      </c>
      <c r="T40" s="374">
        <v>7440.1849999999995</v>
      </c>
      <c r="U40" s="39">
        <v>3535.7870000000003</v>
      </c>
      <c r="V40" s="112">
        <v>2934.3029999999999</v>
      </c>
      <c r="W40" s="380">
        <v>6470.09</v>
      </c>
      <c r="X40" s="345">
        <f>R40/$R$63</f>
        <v>0.59533986165232755</v>
      </c>
      <c r="Y40" s="323">
        <f>S40/$S$63</f>
        <v>0.18815791228214596</v>
      </c>
      <c r="Z40" s="398">
        <f>T40/$T$63</f>
        <v>0.29868239377709099</v>
      </c>
      <c r="AA40" s="323">
        <f>U40/$U$63</f>
        <v>0.64599037971760342</v>
      </c>
      <c r="AB40" s="323">
        <f>V40/$V$63</f>
        <v>0.19907835020575412</v>
      </c>
      <c r="AC40" s="399">
        <f>W40/$W$63</f>
        <v>0.32009747846842568</v>
      </c>
      <c r="AE40" s="392">
        <f t="shared" ref="AE40:AG63" si="23">(U40-R40)/R40</f>
        <v>-0.12163089382421609</v>
      </c>
      <c r="AF40" s="393">
        <f t="shared" si="23"/>
        <v>-0.14070636950788995</v>
      </c>
      <c r="AG40" s="382">
        <f t="shared" si="23"/>
        <v>-0.13038587078143882</v>
      </c>
      <c r="AI40" s="27">
        <f t="shared" ref="AI40:AN63" si="24">(R40/B40)*10</f>
        <v>2.4408508718580575</v>
      </c>
      <c r="AJ40" s="28">
        <f t="shared" si="24"/>
        <v>2.3057121115238171</v>
      </c>
      <c r="AK40" s="406">
        <f t="shared" si="24"/>
        <v>2.3769116251729123</v>
      </c>
      <c r="AL40" s="28">
        <f t="shared" si="24"/>
        <v>2.3720562189722263</v>
      </c>
      <c r="AM40" s="28">
        <f t="shared" si="24"/>
        <v>2.3165873102966961</v>
      </c>
      <c r="AN40" s="402">
        <f t="shared" si="24"/>
        <v>2.3465744298030393</v>
      </c>
      <c r="AO40" s="383">
        <f t="shared" ref="AO40:AQ51" si="25">(AL40-AI40)/AI40</f>
        <v>-2.8184701359269197E-2</v>
      </c>
      <c r="AP40" s="381">
        <f t="shared" si="25"/>
        <v>4.7166334073214921E-3</v>
      </c>
      <c r="AQ40" s="382">
        <f t="shared" si="25"/>
        <v>-1.276328284509361E-2</v>
      </c>
    </row>
    <row r="41" spans="1:43" ht="19.5" customHeight="1">
      <c r="A41" s="8" t="s">
        <v>194</v>
      </c>
      <c r="B41" s="19">
        <v>1621.44</v>
      </c>
      <c r="C41" s="371">
        <v>15304</v>
      </c>
      <c r="D41" s="375">
        <v>16925.439999999999</v>
      </c>
      <c r="E41" s="19">
        <v>714.51</v>
      </c>
      <c r="F41" s="369">
        <v>13906.28</v>
      </c>
      <c r="G41" s="377">
        <v>14620.79</v>
      </c>
      <c r="H41" s="345">
        <f t="shared" ref="H41:H62" si="26">B41/$B$63</f>
        <v>5.6734253431473411E-2</v>
      </c>
      <c r="I41" s="323">
        <f t="shared" ref="I41:I62" si="27">C41/$C$63</f>
        <v>0.2001503219943154</v>
      </c>
      <c r="J41" s="399">
        <f t="shared" ref="J41:J62" si="28">D41/$D$63</f>
        <v>0.16113007652456265</v>
      </c>
      <c r="K41" s="323">
        <f t="shared" ref="K41:K62" si="29">E41/$E$63</f>
        <v>3.0801841100935944E-2</v>
      </c>
      <c r="L41" s="323">
        <f t="shared" ref="L41:L62" si="30">F41/$F$63</f>
        <v>0.20761535588162489</v>
      </c>
      <c r="M41" s="399">
        <f t="shared" ref="M41:M62" si="31">G41/$G$63</f>
        <v>0.16213261398543352</v>
      </c>
      <c r="N41" s="394">
        <f t="shared" si="22"/>
        <v>-0.55933614564831258</v>
      </c>
      <c r="O41" s="395">
        <f t="shared" si="22"/>
        <v>-9.1330371144798708E-2</v>
      </c>
      <c r="P41" s="386">
        <f t="shared" si="22"/>
        <v>-0.1361648500718444</v>
      </c>
      <c r="R41" s="401">
        <v>335.07499999999993</v>
      </c>
      <c r="S41" s="369">
        <v>3588.5709999999999</v>
      </c>
      <c r="T41" s="374">
        <v>3923.6459999999997</v>
      </c>
      <c r="U41" s="19">
        <v>138.679</v>
      </c>
      <c r="V41" s="119">
        <v>3150.3890000000001</v>
      </c>
      <c r="W41" s="375">
        <v>3289.0680000000002</v>
      </c>
      <c r="X41" s="345">
        <f t="shared" ref="X41:X62" si="32">R41/$R$63</f>
        <v>4.9556194202601885E-2</v>
      </c>
      <c r="Y41" s="323">
        <f t="shared" ref="Y41:Y62" si="33">S41/$S$63</f>
        <v>0.19773368672881392</v>
      </c>
      <c r="Z41" s="399">
        <f t="shared" ref="Z41:Z62" si="34">T41/$T$63</f>
        <v>0.15751274727898676</v>
      </c>
      <c r="AA41" s="323">
        <f t="shared" ref="AA41:AA62" si="35">U41/$U$63</f>
        <v>2.5336735461965756E-2</v>
      </c>
      <c r="AB41" s="323">
        <f t="shared" ref="AB41:AB62" si="36">V41/$V$63</f>
        <v>0.2137387463484022</v>
      </c>
      <c r="AC41" s="399">
        <f t="shared" ref="AC41:AC62" si="37">W41/$W$63</f>
        <v>0.1627214417900196</v>
      </c>
      <c r="AE41" s="394">
        <f t="shared" si="23"/>
        <v>-0.58612549429232252</v>
      </c>
      <c r="AF41" s="395">
        <f t="shared" si="23"/>
        <v>-0.12210487127048616</v>
      </c>
      <c r="AG41" s="386">
        <f t="shared" si="23"/>
        <v>-0.16173171585815835</v>
      </c>
      <c r="AI41" s="27">
        <f t="shared" si="24"/>
        <v>2.0665272843891844</v>
      </c>
      <c r="AJ41" s="28">
        <f t="shared" si="24"/>
        <v>2.3448582070047048</v>
      </c>
      <c r="AK41" s="402">
        <f t="shared" si="24"/>
        <v>2.3181943866747332</v>
      </c>
      <c r="AL41" s="28">
        <f t="shared" si="24"/>
        <v>1.940896558480637</v>
      </c>
      <c r="AM41" s="28">
        <f t="shared" si="24"/>
        <v>2.2654433824142761</v>
      </c>
      <c r="AN41" s="402">
        <f t="shared" si="24"/>
        <v>2.2495829568716874</v>
      </c>
      <c r="AO41" s="384">
        <f t="shared" si="25"/>
        <v>-6.0793160998927148E-2</v>
      </c>
      <c r="AP41" s="385">
        <f t="shared" si="25"/>
        <v>-3.3867644684525418E-2</v>
      </c>
      <c r="AQ41" s="386">
        <f t="shared" si="25"/>
        <v>-2.9596926900277536E-2</v>
      </c>
    </row>
    <row r="42" spans="1:43" ht="19.5" customHeight="1">
      <c r="A42" s="8" t="s">
        <v>187</v>
      </c>
      <c r="B42" s="19">
        <v>1162.51</v>
      </c>
      <c r="C42" s="371">
        <v>8880.86</v>
      </c>
      <c r="D42" s="375">
        <v>10043.370000000001</v>
      </c>
      <c r="E42" s="19">
        <v>1314.8</v>
      </c>
      <c r="F42" s="369">
        <v>7622.1200000000008</v>
      </c>
      <c r="G42" s="377">
        <v>8936.92</v>
      </c>
      <c r="H42" s="345">
        <f t="shared" si="26"/>
        <v>4.067627353255264E-2</v>
      </c>
      <c r="I42" s="323">
        <f t="shared" si="27"/>
        <v>0.11614656224427836</v>
      </c>
      <c r="J42" s="399">
        <f t="shared" si="28"/>
        <v>9.5612815776989962E-2</v>
      </c>
      <c r="K42" s="323">
        <f t="shared" si="29"/>
        <v>5.6679767504318454E-2</v>
      </c>
      <c r="L42" s="323">
        <f t="shared" si="30"/>
        <v>0.11379528934930483</v>
      </c>
      <c r="M42" s="399">
        <f t="shared" si="31"/>
        <v>9.9103140157180331E-2</v>
      </c>
      <c r="N42" s="394">
        <f t="shared" si="22"/>
        <v>0.13100102364710839</v>
      </c>
      <c r="O42" s="395">
        <f t="shared" si="22"/>
        <v>-0.14173627328884811</v>
      </c>
      <c r="P42" s="386">
        <f t="shared" si="22"/>
        <v>-0.11016720483264091</v>
      </c>
      <c r="R42" s="401">
        <v>280.74599999999998</v>
      </c>
      <c r="S42" s="369">
        <v>2523.498</v>
      </c>
      <c r="T42" s="374">
        <v>2804.2440000000001</v>
      </c>
      <c r="U42" s="19">
        <v>364.94200000000006</v>
      </c>
      <c r="V42" s="119">
        <v>1885.2619999999997</v>
      </c>
      <c r="W42" s="375">
        <v>2250.2039999999997</v>
      </c>
      <c r="X42" s="345">
        <f t="shared" si="32"/>
        <v>4.152116182228955E-2</v>
      </c>
      <c r="Y42" s="323">
        <f t="shared" si="33"/>
        <v>0.1390471480131753</v>
      </c>
      <c r="Z42" s="399">
        <f t="shared" si="34"/>
        <v>0.1125749306845253</v>
      </c>
      <c r="AA42" s="323">
        <f t="shared" si="35"/>
        <v>6.6675119614077905E-2</v>
      </c>
      <c r="AB42" s="323">
        <f t="shared" si="36"/>
        <v>0.12790596222189746</v>
      </c>
      <c r="AC42" s="399">
        <f t="shared" si="37"/>
        <v>0.11132528704230779</v>
      </c>
      <c r="AE42" s="394">
        <f t="shared" si="23"/>
        <v>0.299900978108326</v>
      </c>
      <c r="AF42" s="395">
        <f t="shared" si="23"/>
        <v>-0.25291718083390607</v>
      </c>
      <c r="AG42" s="386">
        <f t="shared" si="23"/>
        <v>-0.19757196592022677</v>
      </c>
      <c r="AI42" s="27">
        <f t="shared" si="24"/>
        <v>2.4149985806573708</v>
      </c>
      <c r="AJ42" s="28">
        <f t="shared" si="24"/>
        <v>2.8415018365338489</v>
      </c>
      <c r="AK42" s="402">
        <f t="shared" si="24"/>
        <v>2.7921345126187722</v>
      </c>
      <c r="AL42" s="28">
        <f t="shared" si="24"/>
        <v>2.7756464861575916</v>
      </c>
      <c r="AM42" s="28">
        <f t="shared" si="24"/>
        <v>2.473408972831705</v>
      </c>
      <c r="AN42" s="402">
        <f t="shared" si="24"/>
        <v>2.5178741669389448</v>
      </c>
      <c r="AO42" s="384">
        <f t="shared" si="25"/>
        <v>0.1493366946004793</v>
      </c>
      <c r="AP42" s="385">
        <f t="shared" si="25"/>
        <v>-0.12954165961446459</v>
      </c>
      <c r="AQ42" s="386">
        <f t="shared" si="25"/>
        <v>-9.8226050514520422E-2</v>
      </c>
    </row>
    <row r="43" spans="1:43" ht="19.5" customHeight="1">
      <c r="A43" s="8" t="s">
        <v>200</v>
      </c>
      <c r="B43" s="19">
        <v>3006.79</v>
      </c>
      <c r="C43" s="371">
        <v>11082.68</v>
      </c>
      <c r="D43" s="375">
        <v>14089.470000000001</v>
      </c>
      <c r="E43" s="19">
        <v>1932.4399999999996</v>
      </c>
      <c r="F43" s="369">
        <v>9553.68</v>
      </c>
      <c r="G43" s="377">
        <v>11486.119999999999</v>
      </c>
      <c r="H43" s="345">
        <f t="shared" si="26"/>
        <v>0.10520770788633556</v>
      </c>
      <c r="I43" s="323">
        <f t="shared" si="27"/>
        <v>0.14494262745425768</v>
      </c>
      <c r="J43" s="399">
        <f t="shared" si="28"/>
        <v>0.13413166093705867</v>
      </c>
      <c r="K43" s="323">
        <f t="shared" si="29"/>
        <v>8.3305635774296574E-2</v>
      </c>
      <c r="L43" s="323">
        <f t="shared" si="30"/>
        <v>0.14263272947036604</v>
      </c>
      <c r="M43" s="399">
        <f t="shared" si="31"/>
        <v>0.12737168512442676</v>
      </c>
      <c r="N43" s="394">
        <f t="shared" si="22"/>
        <v>-0.35730795965132262</v>
      </c>
      <c r="O43" s="395">
        <f t="shared" si="22"/>
        <v>-0.13796301977500028</v>
      </c>
      <c r="P43" s="386">
        <f t="shared" si="22"/>
        <v>-0.18477274162903232</v>
      </c>
      <c r="R43" s="401">
        <v>511.91399999999999</v>
      </c>
      <c r="S43" s="369">
        <v>2238.8319999999999</v>
      </c>
      <c r="T43" s="374">
        <v>2750.7460000000001</v>
      </c>
      <c r="U43" s="19">
        <v>332.4</v>
      </c>
      <c r="V43" s="119">
        <v>1793.7249999999999</v>
      </c>
      <c r="W43" s="375">
        <v>2126.125</v>
      </c>
      <c r="X43" s="345">
        <f t="shared" si="32"/>
        <v>7.5709944337926577E-2</v>
      </c>
      <c r="Y43" s="323">
        <f t="shared" si="33"/>
        <v>0.12336177975200822</v>
      </c>
      <c r="Z43" s="399">
        <f t="shared" si="34"/>
        <v>0.1104272810357213</v>
      </c>
      <c r="AA43" s="323">
        <f t="shared" si="35"/>
        <v>6.0729676934196362E-2</v>
      </c>
      <c r="AB43" s="323">
        <f t="shared" si="36"/>
        <v>0.12169561688851367</v>
      </c>
      <c r="AC43" s="399">
        <f t="shared" si="37"/>
        <v>0.10518667459164889</v>
      </c>
      <c r="AE43" s="394">
        <f t="shared" si="23"/>
        <v>-0.35067218321827498</v>
      </c>
      <c r="AF43" s="395">
        <f t="shared" si="23"/>
        <v>-0.19881214847742038</v>
      </c>
      <c r="AG43" s="386">
        <f t="shared" si="23"/>
        <v>-0.22707331029473463</v>
      </c>
      <c r="AI43" s="27">
        <f t="shared" si="24"/>
        <v>1.7025266147619222</v>
      </c>
      <c r="AJ43" s="28">
        <f t="shared" si="24"/>
        <v>2.0201178776252675</v>
      </c>
      <c r="AK43" s="402">
        <f t="shared" si="24"/>
        <v>1.9523417133504668</v>
      </c>
      <c r="AL43" s="28">
        <f t="shared" si="24"/>
        <v>1.7201051520357686</v>
      </c>
      <c r="AM43" s="28">
        <f t="shared" si="24"/>
        <v>1.8775225881545121</v>
      </c>
      <c r="AN43" s="402">
        <f t="shared" si="24"/>
        <v>1.8510384707803857</v>
      </c>
      <c r="AO43" s="384">
        <f t="shared" si="25"/>
        <v>1.0324970618039084E-2</v>
      </c>
      <c r="AP43" s="385">
        <f t="shared" si="25"/>
        <v>-7.058760830253237E-2</v>
      </c>
      <c r="AQ43" s="386">
        <f t="shared" si="25"/>
        <v>-5.1888069530733841E-2</v>
      </c>
    </row>
    <row r="44" spans="1:43" ht="19.5" customHeight="1">
      <c r="A44" s="8" t="s">
        <v>188</v>
      </c>
      <c r="B44" s="19">
        <v>1373.9</v>
      </c>
      <c r="C44" s="371">
        <v>5213.2000000000007</v>
      </c>
      <c r="D44" s="375">
        <v>6587.1</v>
      </c>
      <c r="E44" s="19">
        <v>1893.41</v>
      </c>
      <c r="F44" s="369">
        <v>5576.14</v>
      </c>
      <c r="G44" s="377">
        <v>7469.55</v>
      </c>
      <c r="H44" s="345">
        <f t="shared" si="26"/>
        <v>4.8072818475861777E-2</v>
      </c>
      <c r="I44" s="323">
        <f t="shared" si="27"/>
        <v>6.8179799962151413E-2</v>
      </c>
      <c r="J44" s="399">
        <f t="shared" si="28"/>
        <v>6.2709148304265452E-2</v>
      </c>
      <c r="K44" s="323">
        <f t="shared" si="29"/>
        <v>8.1623089892266201E-2</v>
      </c>
      <c r="L44" s="323">
        <f t="shared" si="30"/>
        <v>8.3249603096281946E-2</v>
      </c>
      <c r="M44" s="399">
        <f t="shared" si="31"/>
        <v>8.2831205892082094E-2</v>
      </c>
      <c r="N44" s="394">
        <f t="shared" si="22"/>
        <v>0.37812795691098328</v>
      </c>
      <c r="O44" s="395">
        <f t="shared" si="22"/>
        <v>6.9619427606844073E-2</v>
      </c>
      <c r="P44" s="386">
        <f t="shared" si="22"/>
        <v>0.1339663888509359</v>
      </c>
      <c r="R44" s="401">
        <v>360.59800000000001</v>
      </c>
      <c r="S44" s="369">
        <v>1314.3519999999999</v>
      </c>
      <c r="T44" s="374">
        <v>1674.9499999999998</v>
      </c>
      <c r="U44" s="19">
        <v>483.37699999999995</v>
      </c>
      <c r="V44" s="119">
        <v>1236.739</v>
      </c>
      <c r="W44" s="375">
        <v>1720.116</v>
      </c>
      <c r="X44" s="345">
        <f t="shared" si="32"/>
        <v>5.3330939392881714E-2</v>
      </c>
      <c r="Y44" s="323">
        <f t="shared" si="33"/>
        <v>7.2422049506444208E-2</v>
      </c>
      <c r="Z44" s="399">
        <f t="shared" si="34"/>
        <v>6.7240004846242207E-2</v>
      </c>
      <c r="AA44" s="323">
        <f t="shared" si="35"/>
        <v>8.8313264282253418E-2</v>
      </c>
      <c r="AB44" s="323">
        <f t="shared" si="36"/>
        <v>8.3906794818092809E-2</v>
      </c>
      <c r="AC44" s="399">
        <f t="shared" si="37"/>
        <v>8.5100020907467211E-2</v>
      </c>
      <c r="AE44" s="394">
        <f t="shared" si="23"/>
        <v>0.34048719072207817</v>
      </c>
      <c r="AF44" s="395">
        <f t="shared" si="23"/>
        <v>-5.9050391371565487E-2</v>
      </c>
      <c r="AG44" s="386">
        <f t="shared" si="23"/>
        <v>2.6965581062121359E-2</v>
      </c>
      <c r="AI44" s="27">
        <f t="shared" si="24"/>
        <v>2.6246306135817745</v>
      </c>
      <c r="AJ44" s="28">
        <f t="shared" si="24"/>
        <v>2.5212000306913214</v>
      </c>
      <c r="AK44" s="402">
        <f t="shared" si="24"/>
        <v>2.5427729957037237</v>
      </c>
      <c r="AL44" s="28">
        <f t="shared" si="24"/>
        <v>2.5529441589513096</v>
      </c>
      <c r="AM44" s="28">
        <f t="shared" si="24"/>
        <v>2.2179123910088339</v>
      </c>
      <c r="AN44" s="402">
        <f t="shared" si="24"/>
        <v>2.3028375203325502</v>
      </c>
      <c r="AO44" s="384">
        <f t="shared" si="25"/>
        <v>-2.7312969017242419E-2</v>
      </c>
      <c r="AP44" s="385">
        <f t="shared" si="25"/>
        <v>-0.12029495319311298</v>
      </c>
      <c r="AQ44" s="386">
        <f t="shared" si="25"/>
        <v>-9.4359770131493922E-2</v>
      </c>
    </row>
    <row r="45" spans="1:43" ht="19.5" customHeight="1">
      <c r="A45" s="8" t="s">
        <v>182</v>
      </c>
      <c r="B45" s="19">
        <v>912.98</v>
      </c>
      <c r="C45" s="371">
        <v>7361.3200000000006</v>
      </c>
      <c r="D45" s="375">
        <v>8274.3000000000011</v>
      </c>
      <c r="E45" s="19">
        <v>743.21999999999991</v>
      </c>
      <c r="F45" s="369">
        <v>8264.18</v>
      </c>
      <c r="G45" s="377">
        <v>9007.4</v>
      </c>
      <c r="H45" s="345">
        <f t="shared" si="26"/>
        <v>3.1945208393691159E-2</v>
      </c>
      <c r="I45" s="323">
        <f t="shared" si="27"/>
        <v>9.6273560396183608E-2</v>
      </c>
      <c r="J45" s="399">
        <f t="shared" si="28"/>
        <v>7.8771281112171326E-2</v>
      </c>
      <c r="K45" s="323">
        <f t="shared" si="29"/>
        <v>3.2039501676726159E-2</v>
      </c>
      <c r="L45" s="323">
        <f t="shared" si="30"/>
        <v>0.1233809956199506</v>
      </c>
      <c r="M45" s="399">
        <f t="shared" si="31"/>
        <v>9.9884705765720852E-2</v>
      </c>
      <c r="N45" s="394">
        <f t="shared" si="22"/>
        <v>-0.18594054634274584</v>
      </c>
      <c r="O45" s="395">
        <f t="shared" si="22"/>
        <v>0.12264919878500047</v>
      </c>
      <c r="P45" s="386">
        <f t="shared" si="22"/>
        <v>8.8599639848687919E-2</v>
      </c>
      <c r="R45" s="401">
        <v>208.24699999999999</v>
      </c>
      <c r="S45" s="369">
        <v>1335.7279999999998</v>
      </c>
      <c r="T45" s="374">
        <v>1543.9749999999999</v>
      </c>
      <c r="U45" s="19">
        <v>171.73999999999998</v>
      </c>
      <c r="V45" s="119">
        <v>1427.2180000000001</v>
      </c>
      <c r="W45" s="375">
        <v>1598.9580000000001</v>
      </c>
      <c r="X45" s="345">
        <f t="shared" si="32"/>
        <v>3.0798862266982724E-2</v>
      </c>
      <c r="Y45" s="323">
        <f t="shared" si="33"/>
        <v>7.3599887505891651E-2</v>
      </c>
      <c r="Z45" s="399">
        <f t="shared" si="34"/>
        <v>6.1982080947178615E-2</v>
      </c>
      <c r="AA45" s="323">
        <f t="shared" si="35"/>
        <v>3.1376999749334784E-2</v>
      </c>
      <c r="AB45" s="323">
        <f t="shared" si="36"/>
        <v>9.6829879131076796E-2</v>
      </c>
      <c r="AC45" s="399">
        <f t="shared" si="37"/>
        <v>7.9105920315933317E-2</v>
      </c>
      <c r="AE45" s="394">
        <f t="shared" si="23"/>
        <v>-0.17530624690871902</v>
      </c>
      <c r="AF45" s="395">
        <f t="shared" si="23"/>
        <v>6.8494483906903381E-2</v>
      </c>
      <c r="AG45" s="386">
        <f t="shared" si="23"/>
        <v>3.5611327903625499E-2</v>
      </c>
      <c r="AI45" s="27">
        <f t="shared" si="24"/>
        <v>2.2809590571534972</v>
      </c>
      <c r="AJ45" s="28">
        <f t="shared" si="24"/>
        <v>1.8145223954399479</v>
      </c>
      <c r="AK45" s="402">
        <f t="shared" si="24"/>
        <v>1.8659886636936052</v>
      </c>
      <c r="AL45" s="28">
        <f t="shared" si="24"/>
        <v>2.3107559000026909</v>
      </c>
      <c r="AM45" s="28">
        <f t="shared" si="24"/>
        <v>1.7269928776962749</v>
      </c>
      <c r="AN45" s="402">
        <f t="shared" si="24"/>
        <v>1.7751604236516645</v>
      </c>
      <c r="AO45" s="384">
        <f t="shared" si="25"/>
        <v>1.3063295790314804E-2</v>
      </c>
      <c r="AP45" s="385">
        <f t="shared" si="25"/>
        <v>-4.8238323188317916E-2</v>
      </c>
      <c r="AQ45" s="386">
        <f t="shared" si="25"/>
        <v>-4.8675665511360607E-2</v>
      </c>
    </row>
    <row r="46" spans="1:43" ht="19.5" customHeight="1">
      <c r="A46" s="8" t="s">
        <v>191</v>
      </c>
      <c r="B46" s="19">
        <v>2272.9999999999995</v>
      </c>
      <c r="C46" s="371">
        <v>5095.1400000000003</v>
      </c>
      <c r="D46" s="375">
        <v>7368.1399999999994</v>
      </c>
      <c r="E46" s="19">
        <v>446.43</v>
      </c>
      <c r="F46" s="369">
        <v>2656.17</v>
      </c>
      <c r="G46" s="377">
        <v>3102.6</v>
      </c>
      <c r="H46" s="345">
        <f t="shared" si="26"/>
        <v>7.953236508889569E-2</v>
      </c>
      <c r="I46" s="323">
        <f t="shared" si="27"/>
        <v>6.6635775719165985E-2</v>
      </c>
      <c r="J46" s="399">
        <f t="shared" si="28"/>
        <v>7.0144643923212097E-2</v>
      </c>
      <c r="K46" s="323">
        <f t="shared" si="29"/>
        <v>1.9245169308604263E-2</v>
      </c>
      <c r="L46" s="323">
        <f t="shared" si="30"/>
        <v>3.9655585809583553E-2</v>
      </c>
      <c r="M46" s="399">
        <f t="shared" si="31"/>
        <v>3.440529876642822E-2</v>
      </c>
      <c r="N46" s="394">
        <f t="shared" si="22"/>
        <v>-0.80359436867575884</v>
      </c>
      <c r="O46" s="395">
        <f t="shared" si="22"/>
        <v>-0.47868557095585207</v>
      </c>
      <c r="P46" s="386">
        <f t="shared" si="22"/>
        <v>-0.57891679582635502</v>
      </c>
      <c r="R46" s="401">
        <v>603.26300000000003</v>
      </c>
      <c r="S46" s="369">
        <v>1368.5900000000004</v>
      </c>
      <c r="T46" s="374">
        <v>1971.8530000000005</v>
      </c>
      <c r="U46" s="19">
        <v>110.297</v>
      </c>
      <c r="V46" s="119">
        <v>674.80200000000002</v>
      </c>
      <c r="W46" s="375">
        <v>785.09900000000005</v>
      </c>
      <c r="X46" s="345">
        <f t="shared" si="32"/>
        <v>8.9220080230528187E-2</v>
      </c>
      <c r="Y46" s="323">
        <f t="shared" si="33"/>
        <v>7.5410615066606596E-2</v>
      </c>
      <c r="Z46" s="399">
        <f t="shared" si="34"/>
        <v>7.915902282221994E-2</v>
      </c>
      <c r="AA46" s="323">
        <f t="shared" si="35"/>
        <v>2.0151327246723996E-2</v>
      </c>
      <c r="AB46" s="323">
        <f t="shared" si="36"/>
        <v>4.578207120244341E-2</v>
      </c>
      <c r="AC46" s="399">
        <f t="shared" si="37"/>
        <v>3.8841532381787974E-2</v>
      </c>
      <c r="AE46" s="394">
        <f t="shared" si="23"/>
        <v>-0.81716597901744348</v>
      </c>
      <c r="AF46" s="395">
        <f t="shared" si="23"/>
        <v>-0.50693633593698639</v>
      </c>
      <c r="AG46" s="386">
        <f t="shared" si="23"/>
        <v>-0.60184709509278833</v>
      </c>
      <c r="AI46" s="27">
        <f t="shared" si="24"/>
        <v>2.6540387153541585</v>
      </c>
      <c r="AJ46" s="28">
        <f t="shared" si="24"/>
        <v>2.6860694701225096</v>
      </c>
      <c r="AK46" s="402">
        <f t="shared" si="24"/>
        <v>2.676188291753415</v>
      </c>
      <c r="AL46" s="28">
        <f t="shared" si="24"/>
        <v>2.4706448939363392</v>
      </c>
      <c r="AM46" s="28">
        <f t="shared" si="24"/>
        <v>2.5405075729339615</v>
      </c>
      <c r="AN46" s="402">
        <f t="shared" si="24"/>
        <v>2.5304551021723718</v>
      </c>
      <c r="AO46" s="384">
        <f t="shared" si="25"/>
        <v>-6.9099904367200204E-2</v>
      </c>
      <c r="AP46" s="385">
        <f t="shared" si="25"/>
        <v>-5.419141195253941E-2</v>
      </c>
      <c r="AQ46" s="386">
        <f t="shared" si="25"/>
        <v>-5.4455506748204215E-2</v>
      </c>
    </row>
    <row r="47" spans="1:43" ht="19.5" customHeight="1">
      <c r="A47" s="8" t="s">
        <v>205</v>
      </c>
      <c r="B47" s="19">
        <v>265.68</v>
      </c>
      <c r="C47" s="371">
        <v>873.42000000000007</v>
      </c>
      <c r="D47" s="375">
        <v>1139.1000000000001</v>
      </c>
      <c r="E47" s="19">
        <v>196.06</v>
      </c>
      <c r="F47" s="369">
        <v>1239.72</v>
      </c>
      <c r="G47" s="377">
        <v>1435.78</v>
      </c>
      <c r="H47" s="345">
        <f t="shared" si="26"/>
        <v>9.2961543144820993E-3</v>
      </c>
      <c r="I47" s="323">
        <f t="shared" si="27"/>
        <v>1.1422849858617025E-2</v>
      </c>
      <c r="J47" s="399">
        <f t="shared" si="28"/>
        <v>1.0844224443744407E-2</v>
      </c>
      <c r="K47" s="323">
        <f t="shared" si="29"/>
        <v>8.4519586377370514E-3</v>
      </c>
      <c r="L47" s="323">
        <f t="shared" si="30"/>
        <v>1.8508537796849193E-2</v>
      </c>
      <c r="M47" s="399">
        <f t="shared" si="31"/>
        <v>1.5921626978296365E-2</v>
      </c>
      <c r="N47" s="394">
        <f t="shared" si="22"/>
        <v>-0.26204456489009337</v>
      </c>
      <c r="O47" s="395">
        <f t="shared" si="22"/>
        <v>0.41938586247166304</v>
      </c>
      <c r="P47" s="386">
        <f t="shared" si="22"/>
        <v>0.26045123342990062</v>
      </c>
      <c r="R47" s="401">
        <v>98.628</v>
      </c>
      <c r="S47" s="369">
        <v>239.71399999999997</v>
      </c>
      <c r="T47" s="374">
        <v>338.34199999999998</v>
      </c>
      <c r="U47" s="19">
        <v>82.52000000000001</v>
      </c>
      <c r="V47" s="119">
        <v>351.32299999999998</v>
      </c>
      <c r="W47" s="375">
        <v>433.84299999999996</v>
      </c>
      <c r="X47" s="345">
        <f t="shared" si="32"/>
        <v>1.4586669616695426E-2</v>
      </c>
      <c r="Y47" s="323">
        <f t="shared" si="33"/>
        <v>1.3208470162778135E-2</v>
      </c>
      <c r="Z47" s="399">
        <f t="shared" si="34"/>
        <v>1.3582565282359045E-2</v>
      </c>
      <c r="AA47" s="323">
        <f t="shared" si="35"/>
        <v>1.5076452889921434E-2</v>
      </c>
      <c r="AB47" s="323">
        <f t="shared" si="36"/>
        <v>2.3835576363223619E-2</v>
      </c>
      <c r="AC47" s="399">
        <f t="shared" si="37"/>
        <v>2.1463696849839366E-2</v>
      </c>
      <c r="AE47" s="394">
        <f t="shared" si="23"/>
        <v>-0.16332076083870695</v>
      </c>
      <c r="AF47" s="395">
        <f t="shared" si="23"/>
        <v>0.4655923308609427</v>
      </c>
      <c r="AG47" s="386">
        <f t="shared" si="23"/>
        <v>0.28226173516737496</v>
      </c>
      <c r="AI47" s="27">
        <f t="shared" si="24"/>
        <v>3.7122854561878951</v>
      </c>
      <c r="AJ47" s="28">
        <f t="shared" si="24"/>
        <v>2.7445444345217647</v>
      </c>
      <c r="AK47" s="402">
        <f t="shared" si="24"/>
        <v>2.9702572206127642</v>
      </c>
      <c r="AL47" s="28">
        <f t="shared" si="24"/>
        <v>4.2089156380699784</v>
      </c>
      <c r="AM47" s="28">
        <f t="shared" si="24"/>
        <v>2.83388991062498</v>
      </c>
      <c r="AN47" s="402">
        <f t="shared" si="24"/>
        <v>3.0216537352519186</v>
      </c>
      <c r="AO47" s="384">
        <f t="shared" si="25"/>
        <v>0.13378017066394116</v>
      </c>
      <c r="AP47" s="385">
        <f t="shared" si="25"/>
        <v>3.2553845723683354E-2</v>
      </c>
      <c r="AQ47" s="386">
        <f t="shared" si="25"/>
        <v>1.7303725173185944E-2</v>
      </c>
    </row>
    <row r="48" spans="1:43" ht="19.5" customHeight="1">
      <c r="A48" s="8" t="s">
        <v>195</v>
      </c>
      <c r="B48" s="19">
        <v>206.12</v>
      </c>
      <c r="C48" s="371">
        <v>2591.65</v>
      </c>
      <c r="D48" s="375">
        <v>2797.77</v>
      </c>
      <c r="E48" s="19">
        <v>189.57999999999998</v>
      </c>
      <c r="F48" s="369">
        <v>1508.14</v>
      </c>
      <c r="G48" s="377">
        <v>1697.72</v>
      </c>
      <c r="H48" s="345">
        <f t="shared" si="26"/>
        <v>7.2121474228434594E-3</v>
      </c>
      <c r="I48" s="323">
        <f t="shared" si="27"/>
        <v>3.3894379377716118E-2</v>
      </c>
      <c r="J48" s="399">
        <f t="shared" si="28"/>
        <v>2.6634751840904913E-2</v>
      </c>
      <c r="K48" s="323">
        <f t="shared" si="29"/>
        <v>8.1726120500978799E-3</v>
      </c>
      <c r="L48" s="323">
        <f t="shared" si="30"/>
        <v>2.2515944078453313E-2</v>
      </c>
      <c r="M48" s="399">
        <f t="shared" si="31"/>
        <v>1.882632753875476E-2</v>
      </c>
      <c r="N48" s="394">
        <f t="shared" si="22"/>
        <v>-8.0244517756646705E-2</v>
      </c>
      <c r="O48" s="395">
        <f t="shared" si="22"/>
        <v>-0.4180772866706538</v>
      </c>
      <c r="P48" s="386">
        <f t="shared" si="22"/>
        <v>-0.39318814627363935</v>
      </c>
      <c r="R48" s="401">
        <v>58.660000000000011</v>
      </c>
      <c r="S48" s="369">
        <v>750.80400000000009</v>
      </c>
      <c r="T48" s="374">
        <v>809.46400000000006</v>
      </c>
      <c r="U48" s="19">
        <v>51.385000000000005</v>
      </c>
      <c r="V48" s="119">
        <v>372.96899999999999</v>
      </c>
      <c r="W48" s="375">
        <v>424.35399999999998</v>
      </c>
      <c r="X48" s="345">
        <f t="shared" si="32"/>
        <v>8.6755692066690371E-3</v>
      </c>
      <c r="Y48" s="323">
        <f t="shared" si="33"/>
        <v>4.1370016903870765E-2</v>
      </c>
      <c r="Z48" s="399">
        <f t="shared" si="34"/>
        <v>3.2495515258878539E-2</v>
      </c>
      <c r="AA48" s="323">
        <f t="shared" si="35"/>
        <v>9.3880699436332139E-3</v>
      </c>
      <c r="AB48" s="323">
        <f t="shared" si="36"/>
        <v>2.5304153387666478E-2</v>
      </c>
      <c r="AC48" s="399">
        <f t="shared" si="37"/>
        <v>2.0994243569717005E-2</v>
      </c>
      <c r="AE48" s="394">
        <f t="shared" si="23"/>
        <v>-0.12401977497442898</v>
      </c>
      <c r="AF48" s="395">
        <f t="shared" si="23"/>
        <v>-0.50324052615596082</v>
      </c>
      <c r="AG48" s="386">
        <f t="shared" si="23"/>
        <v>-0.47575926786120204</v>
      </c>
      <c r="AI48" s="27">
        <f t="shared" si="24"/>
        <v>2.8459150009703089</v>
      </c>
      <c r="AJ48" s="28">
        <f t="shared" si="24"/>
        <v>2.8970115563444137</v>
      </c>
      <c r="AK48" s="402">
        <f t="shared" si="24"/>
        <v>2.8932471218148743</v>
      </c>
      <c r="AL48" s="28">
        <f t="shared" si="24"/>
        <v>2.7104652389492569</v>
      </c>
      <c r="AM48" s="28">
        <f t="shared" si="24"/>
        <v>2.4730396382298721</v>
      </c>
      <c r="AN48" s="402">
        <f t="shared" si="24"/>
        <v>2.4995523407864666</v>
      </c>
      <c r="AO48" s="384">
        <f t="shared" si="25"/>
        <v>-4.7594450984962886E-2</v>
      </c>
      <c r="AP48" s="385">
        <f t="shared" si="25"/>
        <v>-0.14634802446198367</v>
      </c>
      <c r="AQ48" s="386">
        <f t="shared" si="25"/>
        <v>-0.13607367931345288</v>
      </c>
    </row>
    <row r="49" spans="1:43" ht="19.5" customHeight="1">
      <c r="A49" s="8" t="s">
        <v>201</v>
      </c>
      <c r="B49" s="19">
        <v>217.31</v>
      </c>
      <c r="C49" s="371">
        <v>1404.5499999999997</v>
      </c>
      <c r="D49" s="375">
        <v>1621.8599999999997</v>
      </c>
      <c r="E49" s="19">
        <v>164.26</v>
      </c>
      <c r="F49" s="369">
        <v>1495.66</v>
      </c>
      <c r="G49" s="377">
        <v>1659.92</v>
      </c>
      <c r="H49" s="345">
        <f t="shared" si="26"/>
        <v>7.6036859909669715E-3</v>
      </c>
      <c r="I49" s="323">
        <f t="shared" si="27"/>
        <v>1.8369127989879483E-2</v>
      </c>
      <c r="J49" s="399">
        <f t="shared" si="28"/>
        <v>1.5440096441340794E-2</v>
      </c>
      <c r="K49" s="323">
        <f t="shared" si="29"/>
        <v>7.0810911243225959E-3</v>
      </c>
      <c r="L49" s="323">
        <f t="shared" si="30"/>
        <v>2.2329622528664106E-2</v>
      </c>
      <c r="M49" s="399">
        <f t="shared" si="31"/>
        <v>1.8407156426342271E-2</v>
      </c>
      <c r="N49" s="394">
        <f t="shared" si="22"/>
        <v>-0.2441213013667112</v>
      </c>
      <c r="O49" s="395">
        <f t="shared" si="22"/>
        <v>6.4867751237051283E-2</v>
      </c>
      <c r="P49" s="386">
        <f t="shared" si="22"/>
        <v>2.3466883701429474E-2</v>
      </c>
      <c r="R49" s="401">
        <v>73.242999999999995</v>
      </c>
      <c r="S49" s="369">
        <v>418.86899999999997</v>
      </c>
      <c r="T49" s="374">
        <v>492.11199999999997</v>
      </c>
      <c r="U49" s="19">
        <v>48.126000000000005</v>
      </c>
      <c r="V49" s="119">
        <v>339.62599999999998</v>
      </c>
      <c r="W49" s="375">
        <v>387.75199999999995</v>
      </c>
      <c r="X49" s="345">
        <f t="shared" si="32"/>
        <v>1.0832334050529495E-2</v>
      </c>
      <c r="Y49" s="323">
        <f t="shared" si="33"/>
        <v>2.3080081633165835E-2</v>
      </c>
      <c r="Z49" s="399">
        <f t="shared" si="34"/>
        <v>1.9755582712853485E-2</v>
      </c>
      <c r="AA49" s="323">
        <f t="shared" si="35"/>
        <v>8.792648712801247E-3</v>
      </c>
      <c r="AB49" s="323">
        <f t="shared" si="36"/>
        <v>2.3041991153258355E-2</v>
      </c>
      <c r="AC49" s="399">
        <f t="shared" si="37"/>
        <v>1.9183417459585413E-2</v>
      </c>
      <c r="AE49" s="394">
        <f t="shared" si="23"/>
        <v>-0.34292696913015569</v>
      </c>
      <c r="AF49" s="395">
        <f t="shared" si="23"/>
        <v>-0.18918325299795402</v>
      </c>
      <c r="AG49" s="386">
        <f t="shared" si="23"/>
        <v>-0.21206554605455674</v>
      </c>
      <c r="AI49" s="27">
        <f t="shared" si="24"/>
        <v>3.3704385440154616</v>
      </c>
      <c r="AJ49" s="28">
        <f t="shared" si="24"/>
        <v>2.9822291837243249</v>
      </c>
      <c r="AK49" s="402">
        <f t="shared" si="24"/>
        <v>3.0342446327056596</v>
      </c>
      <c r="AL49" s="28">
        <f t="shared" si="24"/>
        <v>2.9298672835748207</v>
      </c>
      <c r="AM49" s="28">
        <f t="shared" si="24"/>
        <v>2.2707433507615367</v>
      </c>
      <c r="AN49" s="402">
        <f t="shared" si="24"/>
        <v>2.3359679984577566</v>
      </c>
      <c r="AO49" s="384">
        <f t="shared" si="25"/>
        <v>-0.13071630136170784</v>
      </c>
      <c r="AP49" s="385">
        <f t="shared" si="25"/>
        <v>-0.23857516948923985</v>
      </c>
      <c r="AQ49" s="386">
        <f t="shared" si="25"/>
        <v>-0.23013195004822148</v>
      </c>
    </row>
    <row r="50" spans="1:43" ht="19.5" customHeight="1">
      <c r="A50" s="8" t="s">
        <v>196</v>
      </c>
      <c r="B50" s="19">
        <v>365.70000000000005</v>
      </c>
      <c r="C50" s="371">
        <v>1210.74</v>
      </c>
      <c r="D50" s="375">
        <v>1576.44</v>
      </c>
      <c r="E50" s="19">
        <v>146.07</v>
      </c>
      <c r="F50" s="369">
        <v>1438.25</v>
      </c>
      <c r="G50" s="377">
        <v>1584.32</v>
      </c>
      <c r="H50" s="345">
        <f t="shared" si="26"/>
        <v>1.2795858298728185E-2</v>
      </c>
      <c r="I50" s="323">
        <f t="shared" si="27"/>
        <v>1.5834422428868102E-2</v>
      </c>
      <c r="J50" s="399">
        <f t="shared" si="28"/>
        <v>1.5007698342635795E-2</v>
      </c>
      <c r="K50" s="323">
        <f t="shared" si="29"/>
        <v>6.2969376630330059E-3</v>
      </c>
      <c r="L50" s="323">
        <f t="shared" si="30"/>
        <v>2.147251354041102E-2</v>
      </c>
      <c r="M50" s="399">
        <f t="shared" si="31"/>
        <v>1.7568814201517294E-2</v>
      </c>
      <c r="N50" s="394">
        <f t="shared" si="22"/>
        <v>-0.60057424118129621</v>
      </c>
      <c r="O50" s="395">
        <f t="shared" si="22"/>
        <v>0.18790987330062606</v>
      </c>
      <c r="P50" s="386">
        <f t="shared" si="22"/>
        <v>4.99860445053404E-3</v>
      </c>
      <c r="R50" s="401">
        <v>53.164000000000001</v>
      </c>
      <c r="S50" s="369">
        <v>319.96499999999997</v>
      </c>
      <c r="T50" s="374">
        <v>373.12899999999996</v>
      </c>
      <c r="U50" s="19">
        <v>37.700000000000003</v>
      </c>
      <c r="V50" s="119">
        <v>306.738</v>
      </c>
      <c r="W50" s="375">
        <v>344.43799999999999</v>
      </c>
      <c r="X50" s="345">
        <f t="shared" si="32"/>
        <v>7.8627337419596433E-3</v>
      </c>
      <c r="Y50" s="323">
        <f t="shared" si="33"/>
        <v>1.763037684754877E-2</v>
      </c>
      <c r="Z50" s="399">
        <f t="shared" si="34"/>
        <v>1.4979071475729728E-2</v>
      </c>
      <c r="AA50" s="323">
        <f t="shared" si="35"/>
        <v>6.8878123357978436E-3</v>
      </c>
      <c r="AB50" s="323">
        <f t="shared" si="36"/>
        <v>2.081069848117683E-2</v>
      </c>
      <c r="AC50" s="399">
        <f t="shared" si="37"/>
        <v>1.7040525756010751E-2</v>
      </c>
      <c r="AE50" s="394">
        <f t="shared" si="23"/>
        <v>-0.29087352343691214</v>
      </c>
      <c r="AF50" s="395">
        <f t="shared" si="23"/>
        <v>-4.1338896441798251E-2</v>
      </c>
      <c r="AG50" s="386">
        <f t="shared" si="23"/>
        <v>-7.6892978031726233E-2</v>
      </c>
      <c r="AI50" s="27">
        <f t="shared" si="24"/>
        <v>1.4537599124965817</v>
      </c>
      <c r="AJ50" s="28">
        <f t="shared" si="24"/>
        <v>2.6427226324396647</v>
      </c>
      <c r="AK50" s="402">
        <f t="shared" si="24"/>
        <v>2.3669089848011975</v>
      </c>
      <c r="AL50" s="28">
        <f t="shared" si="24"/>
        <v>2.5809543369617312</v>
      </c>
      <c r="AM50" s="28">
        <f t="shared" si="24"/>
        <v>2.1327168433860595</v>
      </c>
      <c r="AN50" s="402">
        <f t="shared" si="24"/>
        <v>2.1740431226014949</v>
      </c>
      <c r="AO50" s="384">
        <f t="shared" si="25"/>
        <v>0.77536491051633671</v>
      </c>
      <c r="AP50" s="385">
        <f t="shared" si="25"/>
        <v>-0.19298498555740848</v>
      </c>
      <c r="AQ50" s="386">
        <f t="shared" si="25"/>
        <v>-8.1484274823479058E-2</v>
      </c>
    </row>
    <row r="51" spans="1:43" ht="19.5" customHeight="1">
      <c r="A51" s="8" t="s">
        <v>208</v>
      </c>
      <c r="B51" s="19">
        <v>289.97000000000003</v>
      </c>
      <c r="C51" s="371">
        <v>1209.19</v>
      </c>
      <c r="D51" s="375">
        <v>1499.16</v>
      </c>
      <c r="E51" s="19">
        <v>105.47</v>
      </c>
      <c r="F51" s="369">
        <v>205.2</v>
      </c>
      <c r="G51" s="377">
        <v>310.66999999999996</v>
      </c>
      <c r="H51" s="345">
        <f t="shared" si="26"/>
        <v>1.0146062430632244E-2</v>
      </c>
      <c r="I51" s="323">
        <f t="shared" si="27"/>
        <v>1.5814151061964599E-2</v>
      </c>
      <c r="J51" s="399">
        <f t="shared" si="28"/>
        <v>1.42719932552751E-2</v>
      </c>
      <c r="K51" s="323">
        <f t="shared" si="29"/>
        <v>4.5467105861579458E-3</v>
      </c>
      <c r="L51" s="323">
        <f t="shared" si="30"/>
        <v>3.0635562513417983E-3</v>
      </c>
      <c r="M51" s="399">
        <f t="shared" si="31"/>
        <v>3.4450764416187243E-3</v>
      </c>
      <c r="N51" s="394">
        <f t="shared" si="22"/>
        <v>-0.63627271786736561</v>
      </c>
      <c r="O51" s="395">
        <f t="shared" si="22"/>
        <v>-0.83029962206104913</v>
      </c>
      <c r="P51" s="386">
        <f t="shared" si="22"/>
        <v>-0.79277061821286599</v>
      </c>
      <c r="R51" s="401">
        <v>61.752000000000002</v>
      </c>
      <c r="S51" s="369">
        <v>329.59800000000001</v>
      </c>
      <c r="T51" s="374">
        <v>391.35</v>
      </c>
      <c r="U51" s="19">
        <v>23.766999999999999</v>
      </c>
      <c r="V51" s="119">
        <v>51.272000000000006</v>
      </c>
      <c r="W51" s="375">
        <v>75.039000000000001</v>
      </c>
      <c r="X51" s="345">
        <f t="shared" si="32"/>
        <v>9.1328631034815269E-3</v>
      </c>
      <c r="Y51" s="323">
        <f t="shared" si="33"/>
        <v>1.8161164340469677E-2</v>
      </c>
      <c r="Z51" s="399">
        <f t="shared" si="34"/>
        <v>1.5710544133602133E-2</v>
      </c>
      <c r="AA51" s="323">
        <f t="shared" si="35"/>
        <v>4.342244981032025E-3</v>
      </c>
      <c r="AB51" s="323">
        <f t="shared" si="36"/>
        <v>3.4785586804598665E-3</v>
      </c>
      <c r="AC51" s="399">
        <f t="shared" si="37"/>
        <v>3.7124359455265993E-3</v>
      </c>
      <c r="AE51" s="394">
        <f t="shared" si="23"/>
        <v>-0.61512177743230989</v>
      </c>
      <c r="AF51" s="395">
        <f t="shared" si="23"/>
        <v>-0.84444080364565322</v>
      </c>
      <c r="AG51" s="386">
        <f t="shared" si="23"/>
        <v>-0.80825603679570723</v>
      </c>
      <c r="AI51" s="27">
        <f t="shared" si="24"/>
        <v>2.1295996137531468</v>
      </c>
      <c r="AJ51" s="28">
        <f t="shared" si="24"/>
        <v>2.7257751056492365</v>
      </c>
      <c r="AK51" s="402">
        <f t="shared" si="24"/>
        <v>2.6104618586408392</v>
      </c>
      <c r="AL51" s="28">
        <f t="shared" si="24"/>
        <v>2.2534369963022662</v>
      </c>
      <c r="AM51" s="28">
        <f t="shared" si="24"/>
        <v>2.4986354775828463</v>
      </c>
      <c r="AN51" s="402">
        <f t="shared" si="24"/>
        <v>2.4153925387066666</v>
      </c>
      <c r="AO51" s="384">
        <f t="shared" si="25"/>
        <v>5.8150547055590383E-2</v>
      </c>
      <c r="AP51" s="385">
        <f t="shared" si="25"/>
        <v>-8.3330289280152903E-2</v>
      </c>
      <c r="AQ51" s="386">
        <f t="shared" si="25"/>
        <v>-7.4725979729785161E-2</v>
      </c>
    </row>
    <row r="52" spans="1:43" ht="19.5" customHeight="1">
      <c r="A52" s="8" t="s">
        <v>212</v>
      </c>
      <c r="B52" s="19">
        <v>90.47</v>
      </c>
      <c r="C52" s="371">
        <v>517.22</v>
      </c>
      <c r="D52" s="375">
        <v>607.69000000000005</v>
      </c>
      <c r="E52" s="19">
        <v>120.57</v>
      </c>
      <c r="F52" s="369">
        <v>233.86</v>
      </c>
      <c r="G52" s="377">
        <v>354.43</v>
      </c>
      <c r="H52" s="345">
        <f t="shared" si="26"/>
        <v>3.1655490847304858E-3</v>
      </c>
      <c r="I52" s="323">
        <f t="shared" si="27"/>
        <v>6.7643589611800711E-3</v>
      </c>
      <c r="J52" s="399">
        <f t="shared" si="28"/>
        <v>5.7852047688693167E-3</v>
      </c>
      <c r="K52" s="323">
        <f t="shared" si="29"/>
        <v>5.1976571098233003E-3</v>
      </c>
      <c r="L52" s="323">
        <f t="shared" si="30"/>
        <v>3.4914389129570809E-3</v>
      </c>
      <c r="M52" s="399">
        <f t="shared" si="31"/>
        <v>3.9303390839248225E-3</v>
      </c>
      <c r="N52" s="394">
        <f t="shared" si="22"/>
        <v>0.33270697468774174</v>
      </c>
      <c r="O52" s="395">
        <f t="shared" si="22"/>
        <v>-0.54785197788175244</v>
      </c>
      <c r="P52" s="386">
        <f t="shared" si="22"/>
        <v>-0.41675854465270123</v>
      </c>
      <c r="R52" s="401">
        <v>14.834</v>
      </c>
      <c r="S52" s="369">
        <v>101.46300000000001</v>
      </c>
      <c r="T52" s="374">
        <v>116.29700000000001</v>
      </c>
      <c r="U52" s="19">
        <v>20.39</v>
      </c>
      <c r="V52" s="119">
        <v>49.915000000000006</v>
      </c>
      <c r="W52" s="375">
        <v>70.305000000000007</v>
      </c>
      <c r="X52" s="345">
        <f t="shared" si="32"/>
        <v>2.1938866964154192E-3</v>
      </c>
      <c r="Y52" s="323">
        <f t="shared" si="33"/>
        <v>5.5907081277103473E-3</v>
      </c>
      <c r="Z52" s="399">
        <f t="shared" si="34"/>
        <v>4.6686831509020754E-3</v>
      </c>
      <c r="AA52" s="323">
        <f t="shared" si="35"/>
        <v>3.7252650802896028E-3</v>
      </c>
      <c r="AB52" s="323">
        <f t="shared" si="36"/>
        <v>3.3864927550154907E-3</v>
      </c>
      <c r="AC52" s="399">
        <f t="shared" si="37"/>
        <v>3.4782287763729207E-3</v>
      </c>
      <c r="AE52" s="394">
        <f t="shared" si="23"/>
        <v>0.37454496427126877</v>
      </c>
      <c r="AF52" s="395">
        <f t="shared" si="23"/>
        <v>-0.50804726846239512</v>
      </c>
      <c r="AG52" s="386">
        <f t="shared" si="23"/>
        <v>-0.39547021849230851</v>
      </c>
      <c r="AI52" s="27">
        <f t="shared" si="24"/>
        <v>1.6396595556538078</v>
      </c>
      <c r="AJ52" s="28">
        <f t="shared" si="24"/>
        <v>1.9616990835621206</v>
      </c>
      <c r="AK52" s="402">
        <f t="shared" si="24"/>
        <v>1.9137553686912736</v>
      </c>
      <c r="AL52" s="28">
        <f t="shared" si="24"/>
        <v>1.6911337812059384</v>
      </c>
      <c r="AM52" s="28">
        <f t="shared" si="24"/>
        <v>2.1343966475669203</v>
      </c>
      <c r="AN52" s="402">
        <f t="shared" si="24"/>
        <v>1.9836074824365886</v>
      </c>
      <c r="AO52" s="384">
        <f>(AL52-AI52)/AI52</f>
        <v>3.1393239757996835E-2</v>
      </c>
      <c r="AP52" s="385">
        <f>(AM52-AJ52)/AJ52</f>
        <v>8.8034686589754357E-2</v>
      </c>
      <c r="AQ52" s="386">
        <f>(AN52-AK52)/AK52</f>
        <v>3.6500022358178161E-2</v>
      </c>
    </row>
    <row r="53" spans="1:43" ht="19.5" customHeight="1">
      <c r="A53" s="8" t="s">
        <v>216</v>
      </c>
      <c r="B53" s="19">
        <v>124.91</v>
      </c>
      <c r="C53" s="371">
        <v>173.04</v>
      </c>
      <c r="D53" s="375">
        <v>297.95</v>
      </c>
      <c r="E53" s="19">
        <v>129.13</v>
      </c>
      <c r="F53" s="369">
        <v>161.57999999999998</v>
      </c>
      <c r="G53" s="377">
        <v>290.70999999999998</v>
      </c>
      <c r="H53" s="345">
        <f t="shared" si="26"/>
        <v>4.3706061254966842E-3</v>
      </c>
      <c r="I53" s="323">
        <f t="shared" si="27"/>
        <v>2.2630692445044652E-3</v>
      </c>
      <c r="J53" s="399">
        <f t="shared" si="28"/>
        <v>2.8364820235393254E-3</v>
      </c>
      <c r="K53" s="323">
        <f t="shared" si="29"/>
        <v>5.566670503371343E-3</v>
      </c>
      <c r="L53" s="323">
        <f t="shared" si="30"/>
        <v>2.4123266037612461E-3</v>
      </c>
      <c r="M53" s="399">
        <f t="shared" si="31"/>
        <v>3.2237363515723416E-3</v>
      </c>
      <c r="N53" s="394">
        <f t="shared" si="22"/>
        <v>3.3784324713793924E-2</v>
      </c>
      <c r="O53" s="395">
        <f t="shared" si="22"/>
        <v>-6.6227461858529874E-2</v>
      </c>
      <c r="P53" s="386">
        <f t="shared" si="22"/>
        <v>-2.4299379090451448E-2</v>
      </c>
      <c r="R53" s="401">
        <v>24.210999999999999</v>
      </c>
      <c r="S53" s="369">
        <v>42.260999999999996</v>
      </c>
      <c r="T53" s="374">
        <v>66.471999999999994</v>
      </c>
      <c r="U53" s="19">
        <v>22.972000000000001</v>
      </c>
      <c r="V53" s="119">
        <v>40.872</v>
      </c>
      <c r="W53" s="375">
        <v>63.844000000000001</v>
      </c>
      <c r="X53" s="345">
        <f t="shared" si="32"/>
        <v>3.5807058653710196E-3</v>
      </c>
      <c r="Y53" s="323">
        <f t="shared" si="33"/>
        <v>2.328621430326E-3</v>
      </c>
      <c r="Z53" s="399">
        <f t="shared" si="34"/>
        <v>2.6684841948353159E-3</v>
      </c>
      <c r="AA53" s="323">
        <f t="shared" si="35"/>
        <v>4.1969980100251478E-3</v>
      </c>
      <c r="AB53" s="323">
        <f t="shared" si="36"/>
        <v>2.7729686844233819E-3</v>
      </c>
      <c r="AC53" s="399">
        <f t="shared" si="37"/>
        <v>3.1585810112901317E-3</v>
      </c>
      <c r="AE53" s="394">
        <f t="shared" si="23"/>
        <v>-5.1175085704844796E-2</v>
      </c>
      <c r="AF53" s="395">
        <f t="shared" si="23"/>
        <v>-3.2867182508695865E-2</v>
      </c>
      <c r="AG53" s="386">
        <f t="shared" si="23"/>
        <v>-3.9535443495005311E-2</v>
      </c>
      <c r="AI53" s="27">
        <f t="shared" si="24"/>
        <v>1.9382755584020495</v>
      </c>
      <c r="AJ53" s="28">
        <f t="shared" si="24"/>
        <v>2.4422676837725379</v>
      </c>
      <c r="AK53" s="402">
        <f t="shared" si="24"/>
        <v>2.2309783520724951</v>
      </c>
      <c r="AL53" s="28">
        <f t="shared" si="24"/>
        <v>1.7789824208162319</v>
      </c>
      <c r="AM53" s="28">
        <f t="shared" si="24"/>
        <v>2.5295209803193468</v>
      </c>
      <c r="AN53" s="402">
        <f t="shared" si="24"/>
        <v>2.1961404836434935</v>
      </c>
      <c r="AO53" s="384">
        <f t="shared" ref="AO53:AO62" si="38">(AL53-AI53)/AI53</f>
        <v>-8.2182916095347031E-2</v>
      </c>
      <c r="AP53" s="385">
        <f t="shared" ref="AP53:AP62" si="39">(AM53-AJ53)/AJ53</f>
        <v>3.5726344465251213E-2</v>
      </c>
      <c r="AQ53" s="386">
        <f t="shared" ref="AQ53:AQ62" si="40">(AN53-AK53)/AK53</f>
        <v>-1.561551164162509E-2</v>
      </c>
    </row>
    <row r="54" spans="1:43" ht="19.5" customHeight="1">
      <c r="A54" s="8" t="s">
        <v>211</v>
      </c>
      <c r="B54" s="19">
        <v>68.72</v>
      </c>
      <c r="C54" s="371">
        <v>144.42999999999998</v>
      </c>
      <c r="D54" s="375">
        <v>213.14999999999998</v>
      </c>
      <c r="E54" s="19">
        <v>34.160000000000004</v>
      </c>
      <c r="F54" s="369">
        <v>111.33</v>
      </c>
      <c r="G54" s="377">
        <v>145.49</v>
      </c>
      <c r="H54" s="345">
        <f t="shared" si="26"/>
        <v>2.4045156748389411E-3</v>
      </c>
      <c r="I54" s="323">
        <f t="shared" si="27"/>
        <v>1.888899046369509E-3</v>
      </c>
      <c r="J54" s="399">
        <f t="shared" si="28"/>
        <v>2.0291865860627865E-3</v>
      </c>
      <c r="K54" s="323">
        <f t="shared" si="29"/>
        <v>1.4726048508879818E-3</v>
      </c>
      <c r="L54" s="323">
        <f t="shared" si="30"/>
        <v>1.6621136328551773E-3</v>
      </c>
      <c r="M54" s="399">
        <f t="shared" si="31"/>
        <v>1.6133652154733584E-3</v>
      </c>
      <c r="N54" s="394">
        <f t="shared" si="22"/>
        <v>-0.50291036088474961</v>
      </c>
      <c r="O54" s="395">
        <f t="shared" si="22"/>
        <v>-0.22917676383022909</v>
      </c>
      <c r="P54" s="386">
        <f t="shared" si="22"/>
        <v>-0.31742904058174981</v>
      </c>
      <c r="R54" s="401">
        <v>16.16</v>
      </c>
      <c r="S54" s="369">
        <v>41.230000000000004</v>
      </c>
      <c r="T54" s="374">
        <v>57.39</v>
      </c>
      <c r="U54" s="19">
        <v>8.2520000000000007</v>
      </c>
      <c r="V54" s="119">
        <v>31.950000000000003</v>
      </c>
      <c r="W54" s="375">
        <v>40.202000000000005</v>
      </c>
      <c r="X54" s="345">
        <f t="shared" si="32"/>
        <v>2.3899965629009825E-3</v>
      </c>
      <c r="Y54" s="323">
        <f t="shared" si="33"/>
        <v>2.271812346426753E-3</v>
      </c>
      <c r="Z54" s="399">
        <f t="shared" si="34"/>
        <v>2.3038919837164336E-3</v>
      </c>
      <c r="AA54" s="323">
        <f t="shared" si="35"/>
        <v>1.5076452889921433E-3</v>
      </c>
      <c r="AB54" s="323">
        <f t="shared" si="36"/>
        <v>2.1676538820543908E-3</v>
      </c>
      <c r="AC54" s="399">
        <f t="shared" si="37"/>
        <v>1.988930421275075E-3</v>
      </c>
      <c r="AE54" s="394">
        <f t="shared" ref="AE54:AE56" si="41">(U54-R54)/R54</f>
        <v>-0.48935643564356435</v>
      </c>
      <c r="AF54" s="395">
        <f t="shared" ref="AF54:AF56" si="42">(V54-S54)/S54</f>
        <v>-0.22507882609750182</v>
      </c>
      <c r="AG54" s="386">
        <f t="shared" ref="AG54:AG56" si="43">(W54-T54)/T54</f>
        <v>-0.29949468548527608</v>
      </c>
      <c r="AI54" s="27">
        <f t="shared" ref="AI54:AI61" si="44">(R54/B54)*10</f>
        <v>2.3515715948777647</v>
      </c>
      <c r="AJ54" s="28">
        <f t="shared" ref="AJ54:AJ61" si="45">(S54/C54)*10</f>
        <v>2.8546700823928557</v>
      </c>
      <c r="AK54" s="402">
        <f t="shared" ref="AK54:AK61" si="46">(T54/D54)*10</f>
        <v>2.6924700914848705</v>
      </c>
      <c r="AL54" s="28">
        <f t="shared" ref="AL54:AL62" si="47">(U54/E54)*10</f>
        <v>2.4156908665105385</v>
      </c>
      <c r="AM54" s="28">
        <f t="shared" ref="AM54:AM62" si="48">(V54/F54)*10</f>
        <v>2.8698464025869042</v>
      </c>
      <c r="AN54" s="402">
        <f t="shared" ref="AN54:AN62" si="49">(W54/G54)*10</f>
        <v>2.7632139665956421</v>
      </c>
      <c r="AO54" s="384">
        <f t="shared" si="38"/>
        <v>2.7266561550768689E-2</v>
      </c>
      <c r="AP54" s="385">
        <f t="shared" si="39"/>
        <v>5.3163131836682486E-3</v>
      </c>
      <c r="AQ54" s="386">
        <f t="shared" si="40"/>
        <v>2.6274711587142303E-2</v>
      </c>
    </row>
    <row r="55" spans="1:43" ht="19.5" customHeight="1">
      <c r="A55" s="8" t="s">
        <v>210</v>
      </c>
      <c r="B55" s="19">
        <v>19.350000000000001</v>
      </c>
      <c r="C55" s="371">
        <v>184.52999999999997</v>
      </c>
      <c r="D55" s="375">
        <v>203.87999999999997</v>
      </c>
      <c r="E55" s="19">
        <v>17.569999999999997</v>
      </c>
      <c r="F55" s="369">
        <v>98.920000000000016</v>
      </c>
      <c r="G55" s="377">
        <v>116.49000000000001</v>
      </c>
      <c r="H55" s="345">
        <f t="shared" si="26"/>
        <v>6.7705730948971934E-4</v>
      </c>
      <c r="I55" s="323">
        <f t="shared" si="27"/>
        <v>2.4133389256149381E-3</v>
      </c>
      <c r="J55" s="399">
        <f t="shared" si="28"/>
        <v>1.9409362475556221E-3</v>
      </c>
      <c r="K55" s="323">
        <f t="shared" si="29"/>
        <v>7.5742585568213804E-4</v>
      </c>
      <c r="L55" s="323">
        <f t="shared" si="30"/>
        <v>1.4768371558612609E-3</v>
      </c>
      <c r="M55" s="399">
        <f t="shared" si="31"/>
        <v>1.2917789122997563E-3</v>
      </c>
      <c r="N55" s="394">
        <f t="shared" si="22"/>
        <v>-9.1989664082687578E-2</v>
      </c>
      <c r="O55" s="395">
        <f t="shared" si="22"/>
        <v>-0.46393540345743223</v>
      </c>
      <c r="P55" s="386">
        <f t="shared" si="22"/>
        <v>-0.42863449087698635</v>
      </c>
      <c r="R55" s="401">
        <v>6.3830000000000009</v>
      </c>
      <c r="S55" s="369">
        <v>44.132999999999996</v>
      </c>
      <c r="T55" s="374">
        <v>50.515999999999998</v>
      </c>
      <c r="U55" s="19">
        <v>5.44</v>
      </c>
      <c r="V55" s="119">
        <v>26.989000000000001</v>
      </c>
      <c r="W55" s="375">
        <v>32.429000000000002</v>
      </c>
      <c r="X55" s="345">
        <f t="shared" si="32"/>
        <v>9.4401906318050568E-4</v>
      </c>
      <c r="Y55" s="323">
        <f t="shared" si="33"/>
        <v>2.4317704168045563E-3</v>
      </c>
      <c r="Z55" s="399">
        <f t="shared" si="34"/>
        <v>2.0279387950761347E-3</v>
      </c>
      <c r="AA55" s="323">
        <f t="shared" si="35"/>
        <v>9.9389122299045813E-4</v>
      </c>
      <c r="AB55" s="323">
        <f t="shared" si="36"/>
        <v>1.8310738849066025E-3</v>
      </c>
      <c r="AC55" s="399">
        <f t="shared" si="37"/>
        <v>1.6043735294644398E-3</v>
      </c>
      <c r="AE55" s="394">
        <f t="shared" si="41"/>
        <v>-0.14773617421275267</v>
      </c>
      <c r="AF55" s="395">
        <f t="shared" si="42"/>
        <v>-0.3884621485056533</v>
      </c>
      <c r="AG55" s="386">
        <f t="shared" si="43"/>
        <v>-0.35804497584923584</v>
      </c>
      <c r="AI55" s="27">
        <f t="shared" si="44"/>
        <v>3.2987080103359174</v>
      </c>
      <c r="AJ55" s="28">
        <f t="shared" si="45"/>
        <v>2.3916436351812713</v>
      </c>
      <c r="AK55" s="402">
        <f t="shared" si="46"/>
        <v>2.4777319992152251</v>
      </c>
      <c r="AL55" s="28">
        <f t="shared" si="47"/>
        <v>3.0961866818440531</v>
      </c>
      <c r="AM55" s="28">
        <f t="shared" si="48"/>
        <v>2.7283663566518395</v>
      </c>
      <c r="AN55" s="402">
        <f t="shared" si="49"/>
        <v>2.7838441067902826</v>
      </c>
      <c r="AO55" s="384">
        <f t="shared" si="38"/>
        <v>-6.1394136085188386E-2</v>
      </c>
      <c r="AP55" s="385">
        <f t="shared" si="39"/>
        <v>0.14079134387638262</v>
      </c>
      <c r="AQ55" s="386">
        <f t="shared" si="40"/>
        <v>0.12354528563703125</v>
      </c>
    </row>
    <row r="56" spans="1:43" ht="19.5" customHeight="1">
      <c r="A56" s="8" t="s">
        <v>207</v>
      </c>
      <c r="B56" s="19">
        <v>7.13</v>
      </c>
      <c r="C56" s="371">
        <v>34.979999999999997</v>
      </c>
      <c r="D56" s="375">
        <v>42.11</v>
      </c>
      <c r="E56" s="19">
        <v>17.64</v>
      </c>
      <c r="F56" s="369">
        <v>68.45</v>
      </c>
      <c r="G56" s="377">
        <v>86.09</v>
      </c>
      <c r="H56" s="345">
        <f t="shared" si="26"/>
        <v>2.4947899827709036E-4</v>
      </c>
      <c r="I56" s="323">
        <f t="shared" si="27"/>
        <v>4.5747897695773339E-4</v>
      </c>
      <c r="J56" s="399">
        <f t="shared" si="28"/>
        <v>4.0088692066199362E-4</v>
      </c>
      <c r="K56" s="323">
        <f t="shared" si="29"/>
        <v>7.6044348857330201E-4</v>
      </c>
      <c r="L56" s="323">
        <f t="shared" si="30"/>
        <v>1.0219318976819986E-3</v>
      </c>
      <c r="M56" s="399">
        <f t="shared" si="31"/>
        <v>9.5466775311087648E-4</v>
      </c>
      <c r="N56" s="394">
        <f t="shared" si="22"/>
        <v>1.4740532959326791</v>
      </c>
      <c r="O56" s="395">
        <f t="shared" si="22"/>
        <v>0.95683247570040053</v>
      </c>
      <c r="P56" s="386">
        <f t="shared" si="22"/>
        <v>1.0444075041557825</v>
      </c>
      <c r="R56" s="401">
        <v>2.5469999999999997</v>
      </c>
      <c r="S56" s="369">
        <v>11.858999999999998</v>
      </c>
      <c r="T56" s="374">
        <v>14.405999999999999</v>
      </c>
      <c r="U56" s="19">
        <v>5.3739999999999997</v>
      </c>
      <c r="V56" s="119">
        <v>20.527999999999999</v>
      </c>
      <c r="W56" s="375">
        <v>25.901999999999997</v>
      </c>
      <c r="X56" s="345">
        <f t="shared" si="32"/>
        <v>3.766906711453466E-4</v>
      </c>
      <c r="Y56" s="323">
        <f t="shared" si="33"/>
        <v>6.5344221722713695E-4</v>
      </c>
      <c r="Z56" s="399">
        <f t="shared" si="34"/>
        <v>5.7832144829097305E-4</v>
      </c>
      <c r="AA56" s="323">
        <f t="shared" si="35"/>
        <v>9.8183298388800013E-4</v>
      </c>
      <c r="AB56" s="323">
        <f t="shared" si="36"/>
        <v>1.3927260998689366E-3</v>
      </c>
      <c r="AC56" s="399">
        <f t="shared" si="37"/>
        <v>1.281460518677354E-3</v>
      </c>
      <c r="AE56" s="394">
        <f t="shared" si="41"/>
        <v>1.1099332548095799</v>
      </c>
      <c r="AF56" s="395">
        <f t="shared" si="42"/>
        <v>0.73100598701408226</v>
      </c>
      <c r="AG56" s="386">
        <f t="shared" si="43"/>
        <v>0.79800083298625568</v>
      </c>
      <c r="AI56" s="27">
        <f t="shared" si="44"/>
        <v>3.5722300140252452</v>
      </c>
      <c r="AJ56" s="28">
        <f t="shared" si="45"/>
        <v>3.3902229845626071</v>
      </c>
      <c r="AK56" s="402">
        <f t="shared" si="46"/>
        <v>3.4210401329850386</v>
      </c>
      <c r="AL56" s="28">
        <f t="shared" si="47"/>
        <v>3.0464852607709747</v>
      </c>
      <c r="AM56" s="28">
        <f t="shared" si="48"/>
        <v>2.9989773557341119</v>
      </c>
      <c r="AN56" s="402">
        <f t="shared" si="49"/>
        <v>3.0087118132187243</v>
      </c>
      <c r="AO56" s="384">
        <f t="shared" si="38"/>
        <v>-0.14717550415009614</v>
      </c>
      <c r="AP56" s="385">
        <f t="shared" si="39"/>
        <v>-0.11540409896636107</v>
      </c>
      <c r="AQ56" s="386">
        <f t="shared" si="40"/>
        <v>-0.12052717996223448</v>
      </c>
    </row>
    <row r="57" spans="1:43" ht="19.5" customHeight="1">
      <c r="A57" s="8" t="s">
        <v>215</v>
      </c>
      <c r="B57" s="19">
        <v>41.28</v>
      </c>
      <c r="C57" s="371">
        <v>50.2</v>
      </c>
      <c r="D57" s="375">
        <v>91.48</v>
      </c>
      <c r="E57" s="19">
        <v>89.63000000000001</v>
      </c>
      <c r="F57" s="369">
        <v>31.549999999999997</v>
      </c>
      <c r="G57" s="377">
        <v>121.18</v>
      </c>
      <c r="H57" s="345">
        <f t="shared" si="26"/>
        <v>1.4443889269114012E-3</v>
      </c>
      <c r="I57" s="323">
        <f t="shared" si="27"/>
        <v>6.5653072164889136E-4</v>
      </c>
      <c r="J57" s="399">
        <f t="shared" si="28"/>
        <v>8.7088899316454952E-4</v>
      </c>
      <c r="K57" s="323">
        <f t="shared" si="29"/>
        <v>3.8638633719288587E-3</v>
      </c>
      <c r="L57" s="323">
        <f t="shared" si="30"/>
        <v>4.7102923844948209E-4</v>
      </c>
      <c r="M57" s="399">
        <f t="shared" si="31"/>
        <v>1.3437871799509354E-3</v>
      </c>
      <c r="N57" s="394">
        <f t="shared" si="22"/>
        <v>1.1712693798449614</v>
      </c>
      <c r="O57" s="395">
        <f t="shared" si="22"/>
        <v>-0.37151394422310768</v>
      </c>
      <c r="P57" s="386">
        <f t="shared" si="22"/>
        <v>0.32466112811543507</v>
      </c>
      <c r="R57" s="401">
        <v>10.006</v>
      </c>
      <c r="S57" s="369">
        <v>13.276</v>
      </c>
      <c r="T57" s="374">
        <v>23.282</v>
      </c>
      <c r="U57" s="19">
        <v>16.695</v>
      </c>
      <c r="V57" s="119">
        <v>7.5129999999999999</v>
      </c>
      <c r="W57" s="375">
        <v>24.207999999999998</v>
      </c>
      <c r="X57" s="345">
        <f t="shared" si="32"/>
        <v>1.4798456440833683E-3</v>
      </c>
      <c r="Y57" s="323">
        <f t="shared" si="33"/>
        <v>7.3152026949215541E-4</v>
      </c>
      <c r="Z57" s="399">
        <f t="shared" si="34"/>
        <v>9.3464389553730629E-4</v>
      </c>
      <c r="AA57" s="323">
        <f t="shared" si="35"/>
        <v>3.0501863911444292E-3</v>
      </c>
      <c r="AB57" s="323">
        <f t="shared" si="36"/>
        <v>5.0972092694443307E-4</v>
      </c>
      <c r="AC57" s="399">
        <f t="shared" si="37"/>
        <v>1.1976525456003932E-3</v>
      </c>
      <c r="AE57" s="394">
        <f t="shared" si="23"/>
        <v>0.66849890065960427</v>
      </c>
      <c r="AF57" s="395">
        <f t="shared" si="23"/>
        <v>-0.43409159385357038</v>
      </c>
      <c r="AG57" s="386">
        <f t="shared" si="23"/>
        <v>3.9773215359505128E-2</v>
      </c>
      <c r="AI57" s="27">
        <f t="shared" si="44"/>
        <v>2.4239341085271318</v>
      </c>
      <c r="AJ57" s="28">
        <f t="shared" si="45"/>
        <v>2.6446215139442231</v>
      </c>
      <c r="AK57" s="402">
        <f t="shared" si="46"/>
        <v>2.545037166593791</v>
      </c>
      <c r="AL57" s="28">
        <f t="shared" si="47"/>
        <v>1.8626575923239985</v>
      </c>
      <c r="AM57" s="28">
        <f t="shared" si="48"/>
        <v>2.3812995245641839</v>
      </c>
      <c r="AN57" s="402">
        <f t="shared" si="49"/>
        <v>1.9976893876877369</v>
      </c>
      <c r="AO57" s="384">
        <f t="shared" si="38"/>
        <v>-0.23155601228128464</v>
      </c>
      <c r="AP57" s="385">
        <f t="shared" si="39"/>
        <v>-9.9568875164793347E-2</v>
      </c>
      <c r="AQ57" s="386">
        <f t="shared" si="40"/>
        <v>-0.21506474879445853</v>
      </c>
    </row>
    <row r="58" spans="1:43" ht="19.5" customHeight="1">
      <c r="A58" s="8" t="s">
        <v>209</v>
      </c>
      <c r="B58" s="19">
        <v>2.79</v>
      </c>
      <c r="C58" s="371">
        <v>52.49</v>
      </c>
      <c r="D58" s="375">
        <v>55.28</v>
      </c>
      <c r="E58" s="19">
        <v>0.22</v>
      </c>
      <c r="F58" s="369">
        <v>85.62</v>
      </c>
      <c r="G58" s="377">
        <v>85.84</v>
      </c>
      <c r="H58" s="345">
        <f t="shared" si="26"/>
        <v>9.762221671712231E-5</v>
      </c>
      <c r="I58" s="323">
        <f t="shared" si="27"/>
        <v>6.8648003146116142E-4</v>
      </c>
      <c r="J58" s="399">
        <f t="shared" si="28"/>
        <v>5.2626523329838543E-4</v>
      </c>
      <c r="K58" s="323">
        <f t="shared" si="29"/>
        <v>9.4839890865151042E-6</v>
      </c>
      <c r="L58" s="323">
        <f t="shared" si="30"/>
        <v>1.2782733247557738E-3</v>
      </c>
      <c r="M58" s="399">
        <f t="shared" si="31"/>
        <v>9.5189545739386271E-4</v>
      </c>
      <c r="N58" s="394">
        <f t="shared" si="22"/>
        <v>-0.92114695340501784</v>
      </c>
      <c r="O58" s="395">
        <f t="shared" si="22"/>
        <v>0.63116784149361782</v>
      </c>
      <c r="P58" s="386">
        <f t="shared" si="22"/>
        <v>0.55282199710564406</v>
      </c>
      <c r="R58" s="401">
        <v>1.361</v>
      </c>
      <c r="S58" s="369">
        <v>19.073</v>
      </c>
      <c r="T58" s="374">
        <v>20.434000000000001</v>
      </c>
      <c r="U58" s="19">
        <v>6.3E-2</v>
      </c>
      <c r="V58" s="119">
        <v>16.179000000000002</v>
      </c>
      <c r="W58" s="375">
        <v>16.242000000000001</v>
      </c>
      <c r="X58" s="345">
        <f t="shared" si="32"/>
        <v>2.0128622042748991E-4</v>
      </c>
      <c r="Y58" s="323">
        <f t="shared" si="33"/>
        <v>1.0509405016589245E-3</v>
      </c>
      <c r="Z58" s="399">
        <f t="shared" si="34"/>
        <v>8.20312402775076E-4</v>
      </c>
      <c r="AA58" s="323">
        <f t="shared" si="35"/>
        <v>1.1510137325073318E-5</v>
      </c>
      <c r="AB58" s="323">
        <f t="shared" si="36"/>
        <v>1.0976673601802189E-3</v>
      </c>
      <c r="AC58" s="399">
        <f t="shared" si="37"/>
        <v>8.0354728377567705E-4</v>
      </c>
      <c r="AE58" s="394">
        <f t="shared" si="23"/>
        <v>-0.95371050698016169</v>
      </c>
      <c r="AF58" s="395">
        <f t="shared" si="23"/>
        <v>-0.15173281602264974</v>
      </c>
      <c r="AG58" s="386">
        <f t="shared" si="23"/>
        <v>-0.2051482822746403</v>
      </c>
      <c r="AI58" s="27">
        <f t="shared" si="44"/>
        <v>4.8781362007168454</v>
      </c>
      <c r="AJ58" s="28">
        <f t="shared" si="45"/>
        <v>3.6336445037149936</v>
      </c>
      <c r="AK58" s="402">
        <f t="shared" si="46"/>
        <v>3.696454413892909</v>
      </c>
      <c r="AL58" s="28">
        <f t="shared" si="47"/>
        <v>2.8636363636363638</v>
      </c>
      <c r="AM58" s="28">
        <f t="shared" si="48"/>
        <v>1.8896285914505959</v>
      </c>
      <c r="AN58" s="402">
        <f t="shared" si="49"/>
        <v>1.8921248835041939</v>
      </c>
      <c r="AO58" s="384">
        <f t="shared" si="38"/>
        <v>-0.41296506579386805</v>
      </c>
      <c r="AP58" s="385">
        <f t="shared" si="39"/>
        <v>-0.47996327391998234</v>
      </c>
      <c r="AQ58" s="386">
        <f t="shared" si="40"/>
        <v>-0.48812438308646455</v>
      </c>
    </row>
    <row r="59" spans="1:43" ht="19.5" customHeight="1">
      <c r="A59" s="8" t="s">
        <v>213</v>
      </c>
      <c r="B59" s="19">
        <v>13.86</v>
      </c>
      <c r="C59" s="371">
        <v>237.75</v>
      </c>
      <c r="D59" s="375">
        <v>251.61</v>
      </c>
      <c r="E59" s="19">
        <v>15.68</v>
      </c>
      <c r="F59" s="369">
        <v>21.060000000000002</v>
      </c>
      <c r="G59" s="377">
        <v>36.74</v>
      </c>
      <c r="H59" s="345">
        <f t="shared" si="26"/>
        <v>4.8496197982054307E-4</v>
      </c>
      <c r="I59" s="323">
        <f t="shared" si="27"/>
        <v>3.109366116972588E-3</v>
      </c>
      <c r="J59" s="399">
        <f t="shared" si="28"/>
        <v>2.3953255309371699E-3</v>
      </c>
      <c r="K59" s="323">
        <f t="shared" si="29"/>
        <v>6.7594976762071289E-4</v>
      </c>
      <c r="L59" s="323">
        <f t="shared" si="30"/>
        <v>3.1441761526928988E-4</v>
      </c>
      <c r="M59" s="399">
        <f t="shared" si="31"/>
        <v>4.0741657857234993E-4</v>
      </c>
      <c r="N59" s="394">
        <f t="shared" si="22"/>
        <v>0.13131313131313133</v>
      </c>
      <c r="O59" s="395">
        <f t="shared" si="22"/>
        <v>-0.91141955835962141</v>
      </c>
      <c r="P59" s="386">
        <f t="shared" si="22"/>
        <v>-0.85398036644012554</v>
      </c>
      <c r="R59" s="401">
        <v>4.4409999999999998</v>
      </c>
      <c r="S59" s="369">
        <v>21.846</v>
      </c>
      <c r="T59" s="374">
        <v>26.286999999999999</v>
      </c>
      <c r="U59" s="19">
        <v>4.1980000000000004</v>
      </c>
      <c r="V59" s="119">
        <v>7.6269999999999998</v>
      </c>
      <c r="W59" s="375">
        <v>11.824999999999999</v>
      </c>
      <c r="X59" s="345">
        <f t="shared" si="32"/>
        <v>6.5680536731703356E-4</v>
      </c>
      <c r="Y59" s="323">
        <f t="shared" si="33"/>
        <v>1.2037354479757176E-3</v>
      </c>
      <c r="Z59" s="399">
        <f t="shared" si="34"/>
        <v>1.055278072415994E-3</v>
      </c>
      <c r="AA59" s="323">
        <f t="shared" si="35"/>
        <v>7.6697708715329832E-4</v>
      </c>
      <c r="AB59" s="323">
        <f t="shared" si="36"/>
        <v>5.1745527882406377E-4</v>
      </c>
      <c r="AC59" s="399">
        <f t="shared" si="37"/>
        <v>5.8502318868657672E-4</v>
      </c>
      <c r="AE59" s="394">
        <f t="shared" si="23"/>
        <v>-5.4717405989641851E-2</v>
      </c>
      <c r="AF59" s="395">
        <f t="shared" si="23"/>
        <v>-0.65087430193170381</v>
      </c>
      <c r="AG59" s="386">
        <f t="shared" si="23"/>
        <v>-0.55015787271274774</v>
      </c>
      <c r="AI59" s="27">
        <f t="shared" si="44"/>
        <v>3.2041847041847045</v>
      </c>
      <c r="AJ59" s="28">
        <f t="shared" si="45"/>
        <v>0.91886435331230287</v>
      </c>
      <c r="AK59" s="402">
        <f t="shared" si="46"/>
        <v>1.0447517984181867</v>
      </c>
      <c r="AL59" s="28">
        <f t="shared" si="47"/>
        <v>2.6772959183673475</v>
      </c>
      <c r="AM59" s="28">
        <f t="shared" si="48"/>
        <v>3.6215574548907874</v>
      </c>
      <c r="AN59" s="402">
        <f t="shared" si="49"/>
        <v>3.2185628742514965</v>
      </c>
      <c r="AO59" s="384">
        <f t="shared" si="38"/>
        <v>-0.16443770708012986</v>
      </c>
      <c r="AP59" s="385">
        <f t="shared" si="39"/>
        <v>2.9413406797596111</v>
      </c>
      <c r="AQ59" s="386">
        <f t="shared" si="40"/>
        <v>2.0806961798243209</v>
      </c>
    </row>
    <row r="60" spans="1:43" ht="19.5" customHeight="1">
      <c r="A60" s="8" t="s">
        <v>202</v>
      </c>
      <c r="B60" s="19">
        <v>5.1999999999999993</v>
      </c>
      <c r="C60" s="371">
        <v>12.92</v>
      </c>
      <c r="D60" s="375">
        <v>18.119999999999997</v>
      </c>
      <c r="E60" s="19">
        <v>1.5799999999999998</v>
      </c>
      <c r="F60" s="369">
        <v>20.62</v>
      </c>
      <c r="G60" s="377">
        <v>22.2</v>
      </c>
      <c r="H60" s="345">
        <f t="shared" si="26"/>
        <v>1.8194821753728888E-4</v>
      </c>
      <c r="I60" s="323">
        <f t="shared" si="27"/>
        <v>1.6897165186660707E-4</v>
      </c>
      <c r="J60" s="399">
        <f t="shared" si="28"/>
        <v>1.7250227980041141E-4</v>
      </c>
      <c r="K60" s="323">
        <f t="shared" si="29"/>
        <v>6.811228525769938E-5</v>
      </c>
      <c r="L60" s="323">
        <f t="shared" si="30"/>
        <v>3.0784858627031132E-4</v>
      </c>
      <c r="M60" s="399">
        <f t="shared" si="31"/>
        <v>2.4617985967082657E-4</v>
      </c>
      <c r="N60" s="394">
        <f t="shared" si="22"/>
        <v>-0.69615384615384612</v>
      </c>
      <c r="O60" s="395">
        <f t="shared" si="22"/>
        <v>0.59597523219814252</v>
      </c>
      <c r="P60" s="386">
        <f t="shared" si="22"/>
        <v>0.22516556291390741</v>
      </c>
      <c r="R60" s="401">
        <v>1.5549999999999999</v>
      </c>
      <c r="S60" s="369">
        <v>3.702</v>
      </c>
      <c r="T60" s="374">
        <v>5.2569999999999997</v>
      </c>
      <c r="U60" s="19">
        <v>1.056</v>
      </c>
      <c r="V60" s="119">
        <v>7.0309999999999997</v>
      </c>
      <c r="W60" s="375">
        <v>8.0869999999999997</v>
      </c>
      <c r="X60" s="345">
        <f t="shared" si="32"/>
        <v>2.2997801084845466E-4</v>
      </c>
      <c r="Y60" s="323">
        <f t="shared" si="33"/>
        <v>2.0398373287586316E-4</v>
      </c>
      <c r="Z60" s="399">
        <f t="shared" si="34"/>
        <v>2.110395566892715E-4</v>
      </c>
      <c r="AA60" s="323">
        <f t="shared" si="35"/>
        <v>1.9293182563932422E-4</v>
      </c>
      <c r="AB60" s="323">
        <f t="shared" si="36"/>
        <v>4.7701954443581909E-4</v>
      </c>
      <c r="AC60" s="399">
        <f t="shared" si="37"/>
        <v>4.0009154561592781E-4</v>
      </c>
      <c r="AE60" s="394">
        <f t="shared" si="23"/>
        <v>-0.32090032154340831</v>
      </c>
      <c r="AF60" s="395">
        <f t="shared" si="23"/>
        <v>0.89924365207995671</v>
      </c>
      <c r="AG60" s="386">
        <f t="shared" si="23"/>
        <v>0.5383298459197261</v>
      </c>
      <c r="AI60" s="27">
        <f t="shared" si="44"/>
        <v>2.9903846153846159</v>
      </c>
      <c r="AJ60" s="28">
        <f t="shared" si="45"/>
        <v>2.865325077399381</v>
      </c>
      <c r="AK60" s="402">
        <f t="shared" si="46"/>
        <v>2.9012141280353205</v>
      </c>
      <c r="AL60" s="28">
        <f t="shared" si="47"/>
        <v>6.6835443037974693</v>
      </c>
      <c r="AM60" s="28">
        <f t="shared" si="48"/>
        <v>3.4097963142580019</v>
      </c>
      <c r="AN60" s="402">
        <f t="shared" si="49"/>
        <v>3.6427927927927928</v>
      </c>
      <c r="AO60" s="384">
        <f t="shared" si="38"/>
        <v>1.2350115999837192</v>
      </c>
      <c r="AP60" s="385">
        <f t="shared" si="39"/>
        <v>0.19002075581343547</v>
      </c>
      <c r="AQ60" s="386">
        <f t="shared" si="40"/>
        <v>0.25560976612907355</v>
      </c>
    </row>
    <row r="61" spans="1:43" ht="19.5" customHeight="1">
      <c r="A61" s="8" t="s">
        <v>235</v>
      </c>
      <c r="B61" s="19">
        <v>14.75</v>
      </c>
      <c r="C61" s="371">
        <v>3.89</v>
      </c>
      <c r="D61" s="375">
        <v>18.64</v>
      </c>
      <c r="E61" s="19">
        <v>12.33</v>
      </c>
      <c r="F61" s="369">
        <v>0.27</v>
      </c>
      <c r="G61" s="377">
        <v>12.6</v>
      </c>
      <c r="H61" s="345">
        <f t="shared" si="26"/>
        <v>5.1610311705288677E-4</v>
      </c>
      <c r="I61" s="323">
        <f t="shared" si="27"/>
        <v>5.0874591777175048E-5</v>
      </c>
      <c r="J61" s="399">
        <f t="shared" si="28"/>
        <v>1.774526763509751E-4</v>
      </c>
      <c r="K61" s="323">
        <f t="shared" si="29"/>
        <v>5.3153447925786924E-4</v>
      </c>
      <c r="L61" s="323">
        <f t="shared" si="30"/>
        <v>4.030995067554998E-6</v>
      </c>
      <c r="M61" s="399">
        <f t="shared" si="31"/>
        <v>1.3972370413749616E-4</v>
      </c>
      <c r="N61" s="394">
        <f t="shared" si="22"/>
        <v>-0.16406779661016949</v>
      </c>
      <c r="O61" s="395">
        <f t="shared" si="22"/>
        <v>-0.93059125964010281</v>
      </c>
      <c r="P61" s="386">
        <f t="shared" si="22"/>
        <v>-0.32403433476394855</v>
      </c>
      <c r="R61" s="401">
        <v>6.8620000000000001</v>
      </c>
      <c r="S61" s="369">
        <v>1.623</v>
      </c>
      <c r="T61" s="374">
        <v>8.4849999999999994</v>
      </c>
      <c r="U61" s="19">
        <v>5.3579999999999997</v>
      </c>
      <c r="V61" s="119">
        <v>0.14899999999999999</v>
      </c>
      <c r="W61" s="375">
        <v>5.5069999999999997</v>
      </c>
      <c r="X61" s="345">
        <f t="shared" si="32"/>
        <v>1.0148611642714445E-3</v>
      </c>
      <c r="Y61" s="323">
        <f t="shared" si="33"/>
        <v>8.942884885400484E-5</v>
      </c>
      <c r="Z61" s="399">
        <f t="shared" si="34"/>
        <v>3.4062595368241749E-4</v>
      </c>
      <c r="AA61" s="323">
        <f t="shared" si="35"/>
        <v>9.7890977440861647E-4</v>
      </c>
      <c r="AB61" s="323">
        <f t="shared" si="36"/>
        <v>1.0108933597061164E-5</v>
      </c>
      <c r="AC61" s="399">
        <f t="shared" si="37"/>
        <v>2.7245012262976559E-4</v>
      </c>
      <c r="AE61" s="394">
        <f t="shared" si="23"/>
        <v>-0.21917808219178089</v>
      </c>
      <c r="AF61" s="395">
        <f t="shared" si="23"/>
        <v>-0.90819470117067158</v>
      </c>
      <c r="AG61" s="386">
        <f t="shared" si="23"/>
        <v>-0.35097230406599883</v>
      </c>
      <c r="AI61" s="27">
        <f t="shared" si="44"/>
        <v>4.6522033898305084</v>
      </c>
      <c r="AJ61" s="28">
        <f t="shared" si="45"/>
        <v>4.1722365038560412</v>
      </c>
      <c r="AK61" s="402">
        <f t="shared" si="46"/>
        <v>4.5520386266094413</v>
      </c>
      <c r="AL61" s="28">
        <f t="shared" si="47"/>
        <v>4.3454987834549872</v>
      </c>
      <c r="AM61" s="28">
        <f t="shared" si="48"/>
        <v>5.5185185185185182</v>
      </c>
      <c r="AN61" s="402">
        <f t="shared" si="49"/>
        <v>4.3706349206349202</v>
      </c>
      <c r="AO61" s="384">
        <f t="shared" si="38"/>
        <v>-6.5926740659267527E-2</v>
      </c>
      <c r="AP61" s="385">
        <f t="shared" si="39"/>
        <v>0.32267634239291654</v>
      </c>
      <c r="AQ61" s="386">
        <f t="shared" si="40"/>
        <v>-3.9851091094461673E-2</v>
      </c>
    </row>
    <row r="62" spans="1:43" ht="19.5" customHeight="1" thickBot="1">
      <c r="A62" s="8" t="s">
        <v>17</v>
      </c>
      <c r="B62" s="19">
        <f t="shared" ref="B62:G62" si="50">B63-SUM(B40:B61)</f>
        <v>3.9099999999925785</v>
      </c>
      <c r="C62" s="371">
        <f t="shared" si="50"/>
        <v>14.220000000001164</v>
      </c>
      <c r="D62" s="376">
        <f t="shared" si="50"/>
        <v>18.130000000004657</v>
      </c>
      <c r="E62" s="21">
        <f t="shared" si="50"/>
        <v>6.2299999999922875</v>
      </c>
      <c r="F62" s="119">
        <f t="shared" si="50"/>
        <v>15.69000000001688</v>
      </c>
      <c r="G62" s="375">
        <f t="shared" si="50"/>
        <v>21.91999999996915</v>
      </c>
      <c r="H62" s="345">
        <f t="shared" si="26"/>
        <v>1.3681106357104795E-4</v>
      </c>
      <c r="I62" s="323">
        <f t="shared" si="27"/>
        <v>1.8597344346310755E-4</v>
      </c>
      <c r="J62" s="399">
        <f t="shared" si="28"/>
        <v>1.7259747973412043E-4</v>
      </c>
      <c r="K62" s="323">
        <f t="shared" si="29"/>
        <v>2.6856932731325438E-4</v>
      </c>
      <c r="L62" s="323">
        <f t="shared" si="30"/>
        <v>2.3424560225928132E-4</v>
      </c>
      <c r="M62" s="399">
        <f t="shared" si="31"/>
        <v>2.4307488846742899E-4</v>
      </c>
      <c r="N62" s="396">
        <f t="shared" si="22"/>
        <v>0.59335038363276538</v>
      </c>
      <c r="O62" s="397">
        <f t="shared" si="22"/>
        <v>0.10337552742725709</v>
      </c>
      <c r="P62" s="388">
        <f t="shared" si="22"/>
        <v>0.20904578047233977</v>
      </c>
      <c r="R62" s="19">
        <f t="shared" ref="R62:W62" si="51">R63-SUM(R40:R61)</f>
        <v>2.4660000000012587</v>
      </c>
      <c r="S62" s="119">
        <f t="shared" si="51"/>
        <v>4.7339999999967404</v>
      </c>
      <c r="T62" s="375">
        <f t="shared" si="51"/>
        <v>7.1999999999970896</v>
      </c>
      <c r="U62" s="119">
        <f t="shared" si="51"/>
        <v>2.9180000000005748</v>
      </c>
      <c r="V62" s="123">
        <f t="shared" si="51"/>
        <v>6.3189999999958673</v>
      </c>
      <c r="W62" s="376">
        <f t="shared" si="51"/>
        <v>9.2370000000009895</v>
      </c>
      <c r="X62" s="345">
        <f t="shared" si="32"/>
        <v>3.6471110916564548E-4</v>
      </c>
      <c r="Y62" s="323">
        <f t="shared" si="33"/>
        <v>2.6084791772924669E-4</v>
      </c>
      <c r="Z62" s="399">
        <f t="shared" si="34"/>
        <v>2.8904029069091509E-4</v>
      </c>
      <c r="AA62" s="323">
        <f t="shared" si="35"/>
        <v>5.3312032880270727E-4</v>
      </c>
      <c r="AB62" s="323">
        <f t="shared" si="36"/>
        <v>4.2871376778381022E-4</v>
      </c>
      <c r="AC62" s="399">
        <f t="shared" si="37"/>
        <v>4.5698597834236689E-4</v>
      </c>
      <c r="AE62" s="396">
        <f t="shared" si="23"/>
        <v>0.1832927818325569</v>
      </c>
      <c r="AF62" s="397">
        <f t="shared" si="23"/>
        <v>0.33481199831014324</v>
      </c>
      <c r="AG62" s="388">
        <f t="shared" si="23"/>
        <v>0.28291666666732268</v>
      </c>
      <c r="AI62" s="27">
        <f t="shared" si="24"/>
        <v>6.3069053708591802</v>
      </c>
      <c r="AJ62" s="28">
        <f t="shared" si="24"/>
        <v>3.3291139240480683</v>
      </c>
      <c r="AK62" s="402">
        <f t="shared" si="24"/>
        <v>3.9713182570299175</v>
      </c>
      <c r="AL62" s="28">
        <f t="shared" si="47"/>
        <v>4.6837881219970896</v>
      </c>
      <c r="AM62" s="28">
        <f t="shared" si="48"/>
        <v>4.0274059910701521</v>
      </c>
      <c r="AN62" s="402">
        <f t="shared" si="49"/>
        <v>4.2139598540209802</v>
      </c>
      <c r="AO62" s="384">
        <f t="shared" si="38"/>
        <v>-0.25735557352130933</v>
      </c>
      <c r="AP62" s="385">
        <f t="shared" si="39"/>
        <v>0.2097531303984301</v>
      </c>
      <c r="AQ62" s="386">
        <f t="shared" si="40"/>
        <v>6.1098502131262146E-2</v>
      </c>
    </row>
    <row r="63" spans="1:43" ht="25.5" customHeight="1" thickBot="1">
      <c r="A63" s="12" t="s">
        <v>18</v>
      </c>
      <c r="B63" s="17">
        <v>28579.559999999998</v>
      </c>
      <c r="C63" s="372">
        <v>76462.53</v>
      </c>
      <c r="D63" s="18">
        <v>105042.09000000001</v>
      </c>
      <c r="E63" s="17">
        <v>23196.989999999998</v>
      </c>
      <c r="F63" s="373">
        <v>66980.98000000001</v>
      </c>
      <c r="G63" s="378">
        <v>90177.969999999972</v>
      </c>
      <c r="H63" s="334">
        <f t="shared" ref="H63:M63" si="52">SUM(H40:H62)</f>
        <v>0.99999999999999978</v>
      </c>
      <c r="I63" s="338">
        <f t="shared" si="52"/>
        <v>1</v>
      </c>
      <c r="J63" s="335">
        <f t="shared" si="52"/>
        <v>0.99999999999999989</v>
      </c>
      <c r="K63" s="338">
        <f t="shared" si="52"/>
        <v>1</v>
      </c>
      <c r="L63" s="338">
        <f t="shared" si="52"/>
        <v>0.99999999999999989</v>
      </c>
      <c r="M63" s="335">
        <f t="shared" si="52"/>
        <v>1.0000000000000002</v>
      </c>
      <c r="N63" s="389">
        <f t="shared" si="22"/>
        <v>-0.18833634947493944</v>
      </c>
      <c r="O63" s="390">
        <f t="shared" si="22"/>
        <v>-0.12400256700896489</v>
      </c>
      <c r="P63" s="391">
        <f t="shared" si="22"/>
        <v>-0.14150632379839392</v>
      </c>
      <c r="R63" s="17">
        <v>6761.5160000000005</v>
      </c>
      <c r="S63" s="372">
        <v>18148.506000000001</v>
      </c>
      <c r="T63" s="18">
        <v>24910.021999999997</v>
      </c>
      <c r="U63" s="17">
        <v>5473.4359999999997</v>
      </c>
      <c r="V63" s="373">
        <v>14739.437999999998</v>
      </c>
      <c r="W63" s="378">
        <v>20212.873999999996</v>
      </c>
      <c r="X63" s="334">
        <f t="shared" ref="X63:AC63" si="53">SUM(X40:X62)</f>
        <v>1</v>
      </c>
      <c r="Y63" s="338">
        <f t="shared" si="53"/>
        <v>0.99999999999999967</v>
      </c>
      <c r="Z63" s="335">
        <f t="shared" si="53"/>
        <v>0.99999999999999978</v>
      </c>
      <c r="AA63" s="338">
        <f t="shared" si="53"/>
        <v>1.0000000000000002</v>
      </c>
      <c r="AB63" s="338">
        <f t="shared" si="53"/>
        <v>0.99999999999999978</v>
      </c>
      <c r="AC63" s="335">
        <f t="shared" si="53"/>
        <v>1.0000000000000007</v>
      </c>
      <c r="AE63" s="389">
        <f t="shared" si="23"/>
        <v>-0.19050165672905317</v>
      </c>
      <c r="AF63" s="390">
        <f t="shared" si="23"/>
        <v>-0.1878429001263246</v>
      </c>
      <c r="AG63" s="391">
        <f t="shared" si="23"/>
        <v>-0.18856458657483327</v>
      </c>
      <c r="AI63" s="403">
        <f t="shared" si="24"/>
        <v>2.3658572770189608</v>
      </c>
      <c r="AJ63" s="404">
        <f t="shared" si="24"/>
        <v>2.3735162830735526</v>
      </c>
      <c r="AK63" s="405">
        <f t="shared" si="24"/>
        <v>2.3714324419858741</v>
      </c>
      <c r="AL63" s="404">
        <f t="shared" si="24"/>
        <v>2.3595457858972222</v>
      </c>
      <c r="AM63" s="404">
        <f t="shared" si="24"/>
        <v>2.2005408102419515</v>
      </c>
      <c r="AN63" s="405">
        <f t="shared" si="24"/>
        <v>2.2414425607495936</v>
      </c>
      <c r="AO63" s="389">
        <f t="shared" ref="AO63:AQ63" si="54">(AL63-AI63)/AI63</f>
        <v>-2.6677395898078867E-3</v>
      </c>
      <c r="AP63" s="390">
        <f t="shared" si="54"/>
        <v>-7.2877306157600422E-2</v>
      </c>
      <c r="AQ63" s="391">
        <f t="shared" si="54"/>
        <v>-5.4814920693007384E-2</v>
      </c>
    </row>
    <row r="64" spans="1:43" ht="20.100000000000001" customHeight="1"/>
    <row r="65" spans="1:43" ht="20.100000000000001" customHeight="1" thickBot="1"/>
    <row r="66" spans="1:43" ht="15" customHeight="1">
      <c r="A66" s="492" t="s">
        <v>15</v>
      </c>
      <c r="B66" s="458" t="s">
        <v>134</v>
      </c>
      <c r="C66" s="511"/>
      <c r="D66" s="511"/>
      <c r="E66" s="511"/>
      <c r="F66" s="511"/>
      <c r="G66" s="522"/>
      <c r="H66" s="512" t="s">
        <v>136</v>
      </c>
      <c r="I66" s="511"/>
      <c r="J66" s="511"/>
      <c r="K66" s="511"/>
      <c r="L66" s="511"/>
      <c r="M66" s="522"/>
      <c r="N66" s="526" t="s">
        <v>154</v>
      </c>
      <c r="O66" s="517"/>
      <c r="P66" s="527"/>
      <c r="R66" s="512" t="s">
        <v>135</v>
      </c>
      <c r="S66" s="511"/>
      <c r="T66" s="511"/>
      <c r="U66" s="511"/>
      <c r="V66" s="511"/>
      <c r="W66" s="522"/>
      <c r="X66" s="511" t="s">
        <v>137</v>
      </c>
      <c r="Y66" s="511"/>
      <c r="Z66" s="511"/>
      <c r="AA66" s="511"/>
      <c r="AB66" s="511"/>
      <c r="AC66" s="459"/>
      <c r="AE66" s="517" t="s">
        <v>154</v>
      </c>
      <c r="AF66" s="517"/>
      <c r="AG66" s="517"/>
      <c r="AI66" s="476" t="s">
        <v>140</v>
      </c>
      <c r="AJ66" s="481"/>
      <c r="AK66" s="481"/>
      <c r="AL66" s="481"/>
      <c r="AM66" s="481"/>
      <c r="AN66" s="477"/>
      <c r="AO66" s="517" t="s">
        <v>154</v>
      </c>
      <c r="AP66" s="517"/>
      <c r="AQ66" s="517"/>
    </row>
    <row r="67" spans="1:43" ht="15" customHeight="1">
      <c r="A67" s="493"/>
      <c r="B67" s="523" t="str">
        <f>B38</f>
        <v>jan-abr 2025</v>
      </c>
      <c r="C67" s="498"/>
      <c r="D67" s="499"/>
      <c r="E67" s="524" t="str">
        <f>E38</f>
        <v>jan-abr 2026</v>
      </c>
      <c r="F67" s="514"/>
      <c r="G67" s="525"/>
      <c r="H67" s="533" t="str">
        <f>B67</f>
        <v>jan-abr 2025</v>
      </c>
      <c r="I67" s="498"/>
      <c r="J67" s="499"/>
      <c r="K67" s="523" t="str">
        <f>E67</f>
        <v>jan-abr 2026</v>
      </c>
      <c r="L67" s="498"/>
      <c r="M67" s="499"/>
      <c r="N67" s="500" t="s">
        <v>138</v>
      </c>
      <c r="O67" s="498"/>
      <c r="P67" s="501"/>
      <c r="R67" s="521" t="str">
        <f>H67</f>
        <v>jan-abr 2025</v>
      </c>
      <c r="S67" s="498"/>
      <c r="T67" s="499"/>
      <c r="U67" s="538" t="str">
        <f>K67</f>
        <v>jan-abr 2026</v>
      </c>
      <c r="V67" s="514"/>
      <c r="W67" s="525"/>
      <c r="X67" s="533" t="str">
        <f>R67</f>
        <v>jan-abr 2025</v>
      </c>
      <c r="Y67" s="498"/>
      <c r="Z67" s="499"/>
      <c r="AA67" s="523" t="str">
        <f>U67</f>
        <v>jan-abr 2026</v>
      </c>
      <c r="AB67" s="498"/>
      <c r="AC67" s="501"/>
      <c r="AE67" s="497" t="s">
        <v>139</v>
      </c>
      <c r="AF67" s="498"/>
      <c r="AG67" s="501"/>
      <c r="AI67" s="528" t="str">
        <f>X67</f>
        <v>jan-abr 2025</v>
      </c>
      <c r="AJ67" s="529"/>
      <c r="AK67" s="540"/>
      <c r="AL67" s="539" t="str">
        <f>AA67</f>
        <v>jan-abr 2026</v>
      </c>
      <c r="AM67" s="529"/>
      <c r="AN67" s="540"/>
      <c r="AO67" s="498" t="s">
        <v>140</v>
      </c>
      <c r="AP67" s="498"/>
      <c r="AQ67" s="501"/>
    </row>
    <row r="68" spans="1:43" ht="19.5" customHeight="1" thickBot="1">
      <c r="A68" s="494"/>
      <c r="B68" s="99" t="s">
        <v>29</v>
      </c>
      <c r="C68" s="135" t="s">
        <v>30</v>
      </c>
      <c r="D68" s="263" t="s">
        <v>12</v>
      </c>
      <c r="E68" s="159" t="s">
        <v>29</v>
      </c>
      <c r="F68" s="353" t="s">
        <v>30</v>
      </c>
      <c r="G68" s="134" t="s">
        <v>12</v>
      </c>
      <c r="H68" s="176" t="s">
        <v>29</v>
      </c>
      <c r="I68" s="135" t="s">
        <v>30</v>
      </c>
      <c r="J68" s="176" t="s">
        <v>12</v>
      </c>
      <c r="K68" s="99" t="s">
        <v>29</v>
      </c>
      <c r="L68" s="135" t="s">
        <v>30</v>
      </c>
      <c r="M68" s="133" t="s">
        <v>12</v>
      </c>
      <c r="N68" s="99" t="s">
        <v>29</v>
      </c>
      <c r="O68" s="135" t="s">
        <v>30</v>
      </c>
      <c r="P68" s="166" t="s">
        <v>12</v>
      </c>
      <c r="R68" s="25" t="s">
        <v>29</v>
      </c>
      <c r="S68" s="160" t="s">
        <v>30</v>
      </c>
      <c r="T68" s="134" t="s">
        <v>12</v>
      </c>
      <c r="U68" s="352" t="s">
        <v>29</v>
      </c>
      <c r="V68" s="353" t="s">
        <v>30</v>
      </c>
      <c r="W68" s="134" t="s">
        <v>12</v>
      </c>
      <c r="X68" s="176" t="s">
        <v>29</v>
      </c>
      <c r="Y68" s="135" t="s">
        <v>30</v>
      </c>
      <c r="Z68" s="176" t="s">
        <v>12</v>
      </c>
      <c r="AA68" s="99" t="s">
        <v>29</v>
      </c>
      <c r="AB68" s="135" t="s">
        <v>30</v>
      </c>
      <c r="AC68" s="166" t="s">
        <v>12</v>
      </c>
      <c r="AE68" s="25" t="s">
        <v>29</v>
      </c>
      <c r="AF68" s="135" t="s">
        <v>30</v>
      </c>
      <c r="AG68" s="166" t="s">
        <v>12</v>
      </c>
      <c r="AI68" s="407" t="s">
        <v>29</v>
      </c>
      <c r="AJ68" s="135" t="s">
        <v>30</v>
      </c>
      <c r="AK68" s="263" t="s">
        <v>12</v>
      </c>
      <c r="AL68" s="408" t="s">
        <v>29</v>
      </c>
      <c r="AM68" s="135" t="s">
        <v>30</v>
      </c>
      <c r="AN68" s="263" t="s">
        <v>12</v>
      </c>
      <c r="AO68" s="176" t="s">
        <v>29</v>
      </c>
      <c r="AP68" s="135" t="s">
        <v>30</v>
      </c>
      <c r="AQ68" s="166" t="s">
        <v>12</v>
      </c>
    </row>
    <row r="69" spans="1:43" ht="19.5" customHeight="1">
      <c r="A69" s="8" t="s">
        <v>184</v>
      </c>
      <c r="B69" s="39">
        <v>7589.7300000000014</v>
      </c>
      <c r="C69" s="370">
        <v>26329.37</v>
      </c>
      <c r="D69" s="375">
        <v>33919.1</v>
      </c>
      <c r="E69" s="39">
        <v>7224.51</v>
      </c>
      <c r="F69" s="379">
        <v>29176.240000000005</v>
      </c>
      <c r="G69" s="377">
        <v>36400.750000000007</v>
      </c>
      <c r="H69" s="345">
        <f t="shared" ref="H69:H96" si="55">B69/$B$97</f>
        <v>0.31405450094592108</v>
      </c>
      <c r="I69" s="323">
        <f t="shared" ref="I69:I96" si="56">C69/$C$97</f>
        <v>0.22998666342423996</v>
      </c>
      <c r="J69" s="398">
        <f t="shared" ref="J69:J96" si="57">D69/$D$97</f>
        <v>0.24463992115923164</v>
      </c>
      <c r="K69" s="323">
        <f t="shared" ref="K69:K96" si="58">E69/$E$97</f>
        <v>0.28243082907377909</v>
      </c>
      <c r="L69" s="323">
        <f t="shared" ref="L69:L96" si="59">F69/$F$97</f>
        <v>0.2274624679490353</v>
      </c>
      <c r="M69" s="399">
        <f t="shared" ref="M69:M96" si="60">G69/$G$97</f>
        <v>0.23660185122834132</v>
      </c>
      <c r="N69" s="392">
        <f t="shared" ref="N69:P97" si="61">(E69-B69)/B69</f>
        <v>-4.8120288864030879E-2</v>
      </c>
      <c r="O69" s="393">
        <f t="shared" si="61"/>
        <v>0.10812526087787161</v>
      </c>
      <c r="P69" s="382">
        <f t="shared" si="61"/>
        <v>7.3163792671385994E-2</v>
      </c>
      <c r="R69" s="401">
        <v>1939.6530000000002</v>
      </c>
      <c r="S69" s="369">
        <v>6645.6910000000007</v>
      </c>
      <c r="T69" s="374">
        <v>8585.344000000001</v>
      </c>
      <c r="U69" s="39">
        <v>1780.1130000000001</v>
      </c>
      <c r="V69" s="112">
        <v>7157.0840000000007</v>
      </c>
      <c r="W69" s="380">
        <v>8937.1970000000001</v>
      </c>
      <c r="X69" s="345">
        <f t="shared" ref="X69:X96" si="62">R69/$R$97</f>
        <v>0.2950153412607287</v>
      </c>
      <c r="Y69" s="323">
        <f t="shared" ref="Y69:Y96" si="63">S69/$S$97</f>
        <v>0.22042962889745896</v>
      </c>
      <c r="Z69" s="398">
        <f t="shared" ref="Z69:Z96" si="64">T69/$T$97</f>
        <v>0.23378298015364146</v>
      </c>
      <c r="AA69" s="323">
        <f t="shared" ref="AA69:AA96" si="65">U69/$U$97</f>
        <v>0.26378695783736877</v>
      </c>
      <c r="AB69" s="323">
        <f t="shared" ref="AB69:AB96" si="66">V69/$V$97</f>
        <v>0.21860251013334583</v>
      </c>
      <c r="AC69" s="399">
        <f t="shared" ref="AC69:AC96" si="67">W69/$W$97</f>
        <v>0.22632420991939642</v>
      </c>
      <c r="AE69" s="392">
        <f t="shared" ref="AE69:AG97" si="68">(U69-R69)/R69</f>
        <v>-8.225182545537793E-2</v>
      </c>
      <c r="AF69" s="393">
        <f t="shared" si="68"/>
        <v>7.6951064983310238E-2</v>
      </c>
      <c r="AG69" s="382">
        <f t="shared" si="68"/>
        <v>4.0982982161227213E-2</v>
      </c>
      <c r="AI69" s="27">
        <f t="shared" ref="AI69:AN97" si="69">(R69/B69)*10</f>
        <v>2.555628461091501</v>
      </c>
      <c r="AJ69" s="28">
        <f t="shared" si="69"/>
        <v>2.5240600135893878</v>
      </c>
      <c r="AK69" s="406">
        <f t="shared" si="69"/>
        <v>2.5311237621281228</v>
      </c>
      <c r="AL69" s="28">
        <f t="shared" si="69"/>
        <v>2.4639913295157734</v>
      </c>
      <c r="AM69" s="28">
        <f t="shared" si="69"/>
        <v>2.4530522096061724</v>
      </c>
      <c r="AN69" s="402">
        <f t="shared" si="69"/>
        <v>2.4552233127064684</v>
      </c>
      <c r="AO69" s="383">
        <f t="shared" ref="AO69:AQ82" si="70">(AL69-AI69)/AI69</f>
        <v>-3.5856985070744467E-2</v>
      </c>
      <c r="AP69" s="381">
        <f t="shared" si="70"/>
        <v>-2.8132375458948526E-2</v>
      </c>
      <c r="AQ69" s="382">
        <f t="shared" si="70"/>
        <v>-2.9986858231633325E-2</v>
      </c>
    </row>
    <row r="70" spans="1:43" ht="19.5" customHeight="1">
      <c r="A70" s="8" t="s">
        <v>185</v>
      </c>
      <c r="B70" s="19">
        <v>2666.39</v>
      </c>
      <c r="C70" s="371">
        <v>19318.579999999998</v>
      </c>
      <c r="D70" s="375">
        <v>21984.969999999998</v>
      </c>
      <c r="E70" s="19">
        <v>3183.1000000000004</v>
      </c>
      <c r="F70" s="369">
        <v>28575.16</v>
      </c>
      <c r="G70" s="377">
        <v>31758.260000000002</v>
      </c>
      <c r="H70" s="345">
        <f t="shared" si="55"/>
        <v>0.11033222272428589</v>
      </c>
      <c r="I70" s="323">
        <f t="shared" si="56"/>
        <v>0.16874751489664408</v>
      </c>
      <c r="J70" s="399">
        <f t="shared" si="57"/>
        <v>0.15856556711375222</v>
      </c>
      <c r="K70" s="323">
        <f t="shared" si="58"/>
        <v>0.12443827637095752</v>
      </c>
      <c r="L70" s="323">
        <f t="shared" si="59"/>
        <v>0.22277635554267974</v>
      </c>
      <c r="M70" s="399">
        <f t="shared" si="60"/>
        <v>0.20642605187505703</v>
      </c>
      <c r="N70" s="394">
        <f t="shared" si="61"/>
        <v>0.19378635533436614</v>
      </c>
      <c r="O70" s="395">
        <f t="shared" si="61"/>
        <v>0.47915426496150354</v>
      </c>
      <c r="P70" s="386">
        <f t="shared" si="61"/>
        <v>0.44454415903228456</v>
      </c>
      <c r="R70" s="401">
        <v>690.3610000000001</v>
      </c>
      <c r="S70" s="369">
        <v>4898.7389999999996</v>
      </c>
      <c r="T70" s="374">
        <v>5589.0999999999995</v>
      </c>
      <c r="U70" s="19">
        <v>785.52800000000002</v>
      </c>
      <c r="V70" s="119">
        <v>6932.8730000000005</v>
      </c>
      <c r="W70" s="375">
        <v>7718.4010000000007</v>
      </c>
      <c r="X70" s="345">
        <f t="shared" si="62"/>
        <v>0.10500181527731915</v>
      </c>
      <c r="Y70" s="323">
        <f t="shared" si="63"/>
        <v>0.16248531865768495</v>
      </c>
      <c r="Z70" s="399">
        <f t="shared" si="64"/>
        <v>0.1521938380543304</v>
      </c>
      <c r="AA70" s="323">
        <f t="shared" si="65"/>
        <v>0.11640386953865997</v>
      </c>
      <c r="AB70" s="323">
        <f t="shared" si="66"/>
        <v>0.21175431785287133</v>
      </c>
      <c r="AC70" s="399">
        <f t="shared" si="67"/>
        <v>0.19545960642537916</v>
      </c>
      <c r="AE70" s="394">
        <f t="shared" si="68"/>
        <v>0.13785106632616834</v>
      </c>
      <c r="AF70" s="395">
        <f t="shared" si="68"/>
        <v>0.41523624753227334</v>
      </c>
      <c r="AG70" s="386">
        <f t="shared" si="68"/>
        <v>0.38097385983432064</v>
      </c>
      <c r="AI70" s="27">
        <f t="shared" si="69"/>
        <v>2.5891223714460381</v>
      </c>
      <c r="AJ70" s="28">
        <f t="shared" si="69"/>
        <v>2.5357655686908664</v>
      </c>
      <c r="AK70" s="402">
        <f t="shared" si="69"/>
        <v>2.5422368099660813</v>
      </c>
      <c r="AL70" s="28">
        <f t="shared" si="69"/>
        <v>2.4678081115893309</v>
      </c>
      <c r="AM70" s="28">
        <f t="shared" si="69"/>
        <v>2.4261886897571179</v>
      </c>
      <c r="AN70" s="402">
        <f t="shared" si="69"/>
        <v>2.43036016456821</v>
      </c>
      <c r="AO70" s="384">
        <f t="shared" si="70"/>
        <v>-4.6855359636382328E-2</v>
      </c>
      <c r="AP70" s="385">
        <f t="shared" si="70"/>
        <v>-4.3212543102050069E-2</v>
      </c>
      <c r="AQ70" s="386">
        <f t="shared" si="70"/>
        <v>-4.4007169182387812E-2</v>
      </c>
    </row>
    <row r="71" spans="1:43" ht="19.5" customHeight="1">
      <c r="A71" s="8" t="s">
        <v>183</v>
      </c>
      <c r="B71" s="19">
        <v>1274.19</v>
      </c>
      <c r="C71" s="371">
        <v>18866.580000000002</v>
      </c>
      <c r="D71" s="375">
        <v>20140.77</v>
      </c>
      <c r="E71" s="19">
        <v>1419.9800000000002</v>
      </c>
      <c r="F71" s="369">
        <v>15484.430000000002</v>
      </c>
      <c r="G71" s="377">
        <v>16904.410000000003</v>
      </c>
      <c r="H71" s="345">
        <f t="shared" si="55"/>
        <v>5.2724550749536962E-2</v>
      </c>
      <c r="I71" s="323">
        <f t="shared" si="56"/>
        <v>0.16479930148068481</v>
      </c>
      <c r="J71" s="399">
        <f t="shared" si="57"/>
        <v>0.14526436093192974</v>
      </c>
      <c r="K71" s="323">
        <f t="shared" si="58"/>
        <v>5.5511879514068753E-2</v>
      </c>
      <c r="L71" s="323">
        <f t="shared" si="59"/>
        <v>0.12071900500489714</v>
      </c>
      <c r="M71" s="399">
        <f t="shared" si="60"/>
        <v>0.10987726076860738</v>
      </c>
      <c r="N71" s="394">
        <f t="shared" si="61"/>
        <v>0.11441778698624239</v>
      </c>
      <c r="O71" s="395">
        <f t="shared" si="61"/>
        <v>-0.17926672454679116</v>
      </c>
      <c r="P71" s="386">
        <f t="shared" si="61"/>
        <v>-0.160687004518695</v>
      </c>
      <c r="R71" s="401">
        <v>352.65500000000009</v>
      </c>
      <c r="S71" s="369">
        <v>4755.37</v>
      </c>
      <c r="T71" s="374">
        <v>5108.0249999999996</v>
      </c>
      <c r="U71" s="19">
        <v>375.64299999999997</v>
      </c>
      <c r="V71" s="119">
        <v>3853.165</v>
      </c>
      <c r="W71" s="375">
        <v>4228.808</v>
      </c>
      <c r="X71" s="345">
        <f t="shared" si="62"/>
        <v>5.3637756429785272E-2</v>
      </c>
      <c r="Y71" s="323">
        <f t="shared" si="63"/>
        <v>0.15772994025303153</v>
      </c>
      <c r="Z71" s="399">
        <f t="shared" si="64"/>
        <v>0.13909393813448875</v>
      </c>
      <c r="AA71" s="323">
        <f t="shared" si="65"/>
        <v>5.566485060381151E-2</v>
      </c>
      <c r="AB71" s="323">
        <f t="shared" si="66"/>
        <v>0.11768920707902177</v>
      </c>
      <c r="AC71" s="399">
        <f t="shared" si="67"/>
        <v>0.10708968701269793</v>
      </c>
      <c r="AE71" s="394">
        <f t="shared" si="68"/>
        <v>6.5185521260154769E-2</v>
      </c>
      <c r="AF71" s="395">
        <f t="shared" si="68"/>
        <v>-0.18972340743201896</v>
      </c>
      <c r="AG71" s="386">
        <f t="shared" si="68"/>
        <v>-0.17212464700153185</v>
      </c>
      <c r="AI71" s="27">
        <f t="shared" si="69"/>
        <v>2.7676798593616341</v>
      </c>
      <c r="AJ71" s="28">
        <f t="shared" si="69"/>
        <v>2.520525712662284</v>
      </c>
      <c r="AK71" s="402">
        <f t="shared" si="69"/>
        <v>2.5361617256937046</v>
      </c>
      <c r="AL71" s="28">
        <f t="shared" si="69"/>
        <v>2.6454104987394182</v>
      </c>
      <c r="AM71" s="28">
        <f t="shared" si="69"/>
        <v>2.4884125537717559</v>
      </c>
      <c r="AN71" s="402">
        <f t="shared" si="69"/>
        <v>2.5016004699365424</v>
      </c>
      <c r="AO71" s="384">
        <f t="shared" si="70"/>
        <v>-4.4177566349894705E-2</v>
      </c>
      <c r="AP71" s="385">
        <f t="shared" si="70"/>
        <v>-1.2740659112978805E-2</v>
      </c>
      <c r="AQ71" s="386">
        <f t="shared" si="70"/>
        <v>-1.3627386379592491E-2</v>
      </c>
    </row>
    <row r="72" spans="1:43" ht="19.5" customHeight="1">
      <c r="A72" s="8" t="s">
        <v>189</v>
      </c>
      <c r="B72" s="19">
        <v>3673.2900000000004</v>
      </c>
      <c r="C72" s="371">
        <v>8801.58</v>
      </c>
      <c r="D72" s="375">
        <v>12474.87</v>
      </c>
      <c r="E72" s="19">
        <v>3081.62</v>
      </c>
      <c r="F72" s="369">
        <v>9731.1299999999992</v>
      </c>
      <c r="G72" s="377">
        <v>12812.75</v>
      </c>
      <c r="H72" s="345">
        <f t="shared" si="55"/>
        <v>0.15199661355274066</v>
      </c>
      <c r="I72" s="323">
        <f t="shared" si="56"/>
        <v>7.6881673092121919E-2</v>
      </c>
      <c r="J72" s="399">
        <f t="shared" si="57"/>
        <v>8.997441598602747E-2</v>
      </c>
      <c r="K72" s="323">
        <f t="shared" si="58"/>
        <v>0.12047107575328141</v>
      </c>
      <c r="L72" s="323">
        <f t="shared" si="59"/>
        <v>7.5865390664900459E-2</v>
      </c>
      <c r="M72" s="399">
        <f t="shared" si="60"/>
        <v>8.3281810658459771E-2</v>
      </c>
      <c r="N72" s="394">
        <f t="shared" si="61"/>
        <v>-0.16107358798243548</v>
      </c>
      <c r="O72" s="395">
        <f t="shared" si="61"/>
        <v>0.10561171971396037</v>
      </c>
      <c r="P72" s="386">
        <f t="shared" si="61"/>
        <v>2.708485138522479E-2</v>
      </c>
      <c r="R72" s="401">
        <v>1096.7849999999999</v>
      </c>
      <c r="S72" s="369">
        <v>2587.2800000000002</v>
      </c>
      <c r="T72" s="374">
        <v>3684.0650000000001</v>
      </c>
      <c r="U72" s="19">
        <v>973.93299999999988</v>
      </c>
      <c r="V72" s="119">
        <v>2920.6979999999999</v>
      </c>
      <c r="W72" s="375">
        <v>3894.6309999999999</v>
      </c>
      <c r="X72" s="345">
        <f t="shared" si="62"/>
        <v>0.16681767360690197</v>
      </c>
      <c r="Y72" s="323">
        <f t="shared" si="63"/>
        <v>8.5816985811380281E-2</v>
      </c>
      <c r="Z72" s="399">
        <f t="shared" si="64"/>
        <v>0.10031883344216901</v>
      </c>
      <c r="AA72" s="323">
        <f t="shared" si="65"/>
        <v>0.14432276108731415</v>
      </c>
      <c r="AB72" s="323">
        <f t="shared" si="66"/>
        <v>8.9208386284336305E-2</v>
      </c>
      <c r="AC72" s="399">
        <f t="shared" si="67"/>
        <v>9.8627039775736031E-2</v>
      </c>
      <c r="AE72" s="394">
        <f t="shared" ref="AE72:AE74" si="71">(U72-R72)/R72</f>
        <v>-0.11201101400912666</v>
      </c>
      <c r="AF72" s="395">
        <f t="shared" ref="AF72:AF74" si="72">(V72-S72)/S72</f>
        <v>0.12886815497356283</v>
      </c>
      <c r="AG72" s="386">
        <f t="shared" ref="AG72:AG74" si="73">(W72-T72)/T72</f>
        <v>5.7155886228934562E-2</v>
      </c>
      <c r="AI72" s="27">
        <f t="shared" ref="AI72:AI74" si="74">(R72/B72)*10</f>
        <v>2.9858383084373945</v>
      </c>
      <c r="AJ72" s="28">
        <f t="shared" ref="AJ72:AJ74" si="75">(S72/C72)*10</f>
        <v>2.9395631238936648</v>
      </c>
      <c r="AK72" s="402">
        <f t="shared" ref="AK72:AK74" si="76">(T72/D72)*10</f>
        <v>2.9531890913492482</v>
      </c>
      <c r="AL72" s="28">
        <f t="shared" ref="AL72:AL74" si="77">(U72/E72)*10</f>
        <v>3.1604578111512769</v>
      </c>
      <c r="AM72" s="28">
        <f t="shared" ref="AM72:AM74" si="78">(V72/F72)*10</f>
        <v>3.0013965490133216</v>
      </c>
      <c r="AN72" s="402">
        <f t="shared" ref="AN72:AN74" si="79">(W72/G72)*10</f>
        <v>3.0396526897036154</v>
      </c>
      <c r="AO72" s="384">
        <f t="shared" ref="AO72:AO74" si="80">(AL72-AI72)/AI72</f>
        <v>5.8482571618309623E-2</v>
      </c>
      <c r="AP72" s="385">
        <f t="shared" ref="AP72:AP74" si="81">(AM72-AJ72)/AJ72</f>
        <v>2.1034902981690005E-2</v>
      </c>
      <c r="AQ72" s="386">
        <f t="shared" ref="AQ72:AQ74" si="82">(AN72-AK72)/AK72</f>
        <v>2.927804338965094E-2</v>
      </c>
    </row>
    <row r="73" spans="1:43" ht="19.5" customHeight="1">
      <c r="A73" s="8" t="s">
        <v>192</v>
      </c>
      <c r="B73" s="19">
        <v>606.63</v>
      </c>
      <c r="C73" s="371">
        <v>5350.0199999999995</v>
      </c>
      <c r="D73" s="375">
        <v>5956.65</v>
      </c>
      <c r="E73" s="19">
        <v>643.4</v>
      </c>
      <c r="F73" s="369">
        <v>6111.65</v>
      </c>
      <c r="G73" s="377">
        <v>6755.0499999999993</v>
      </c>
      <c r="H73" s="345">
        <f t="shared" si="55"/>
        <v>2.5101667899757183E-2</v>
      </c>
      <c r="I73" s="323">
        <f t="shared" si="56"/>
        <v>4.6732346769138504E-2</v>
      </c>
      <c r="J73" s="399">
        <f t="shared" si="57"/>
        <v>4.2962059322716024E-2</v>
      </c>
      <c r="K73" s="323">
        <f t="shared" si="58"/>
        <v>2.5152708685581369E-2</v>
      </c>
      <c r="L73" s="323">
        <f t="shared" si="59"/>
        <v>4.7647366221306144E-2</v>
      </c>
      <c r="M73" s="399">
        <f t="shared" si="60"/>
        <v>4.3907263865167794E-2</v>
      </c>
      <c r="N73" s="394">
        <f t="shared" si="61"/>
        <v>6.0613553566424318E-2</v>
      </c>
      <c r="O73" s="395">
        <f t="shared" si="61"/>
        <v>0.14236021547583003</v>
      </c>
      <c r="P73" s="386">
        <f t="shared" si="61"/>
        <v>0.13403507004776169</v>
      </c>
      <c r="R73" s="401">
        <v>214.46099999999998</v>
      </c>
      <c r="S73" s="369">
        <v>2022.5140000000001</v>
      </c>
      <c r="T73" s="374">
        <v>2236.9749999999999</v>
      </c>
      <c r="U73" s="19">
        <v>192.928</v>
      </c>
      <c r="V73" s="119">
        <v>1757.826</v>
      </c>
      <c r="W73" s="375">
        <v>1950.7539999999999</v>
      </c>
      <c r="X73" s="345">
        <f t="shared" si="62"/>
        <v>3.2618867963556945E-2</v>
      </c>
      <c r="Y73" s="323">
        <f t="shared" si="63"/>
        <v>6.7084372484353436E-2</v>
      </c>
      <c r="Z73" s="399">
        <f t="shared" si="64"/>
        <v>6.0913887903523964E-2</v>
      </c>
      <c r="AA73" s="323">
        <f t="shared" si="65"/>
        <v>2.8589134623278344E-2</v>
      </c>
      <c r="AB73" s="323">
        <f t="shared" si="66"/>
        <v>5.3690186670669049E-2</v>
      </c>
      <c r="AC73" s="399">
        <f t="shared" si="67"/>
        <v>4.9400595935963167E-2</v>
      </c>
      <c r="AE73" s="394">
        <f t="shared" si="71"/>
        <v>-0.10040520187819692</v>
      </c>
      <c r="AF73" s="395">
        <f t="shared" si="72"/>
        <v>-0.13087078754461037</v>
      </c>
      <c r="AG73" s="386">
        <f t="shared" si="73"/>
        <v>-0.12795002179282292</v>
      </c>
      <c r="AI73" s="27">
        <f t="shared" si="74"/>
        <v>3.5352850996488794</v>
      </c>
      <c r="AJ73" s="28">
        <f t="shared" si="75"/>
        <v>3.7803858677163831</v>
      </c>
      <c r="AK73" s="402">
        <f t="shared" si="76"/>
        <v>3.7554246094700883</v>
      </c>
      <c r="AL73" s="28">
        <f t="shared" si="77"/>
        <v>2.9985700963630713</v>
      </c>
      <c r="AM73" s="28">
        <f t="shared" si="78"/>
        <v>2.8761889178863322</v>
      </c>
      <c r="AN73" s="402">
        <f t="shared" si="79"/>
        <v>2.8878453897454497</v>
      </c>
      <c r="AO73" s="384">
        <f t="shared" si="80"/>
        <v>-0.15181661115227002</v>
      </c>
      <c r="AP73" s="385">
        <f t="shared" si="81"/>
        <v>-0.23918112633730929</v>
      </c>
      <c r="AQ73" s="386">
        <f t="shared" si="82"/>
        <v>-0.23102027332324984</v>
      </c>
    </row>
    <row r="74" spans="1:43" ht="19.5" customHeight="1">
      <c r="A74" s="8" t="s">
        <v>193</v>
      </c>
      <c r="B74" s="19">
        <v>1401.3500000000001</v>
      </c>
      <c r="C74" s="371">
        <v>3037.9900000000002</v>
      </c>
      <c r="D74" s="375">
        <v>4439.34</v>
      </c>
      <c r="E74" s="19">
        <v>1666.2999999999997</v>
      </c>
      <c r="F74" s="369">
        <v>5083.3900000000012</v>
      </c>
      <c r="G74" s="377">
        <v>6749.6900000000005</v>
      </c>
      <c r="H74" s="345">
        <f t="shared" si="55"/>
        <v>5.7986288695456426E-2</v>
      </c>
      <c r="I74" s="323">
        <f t="shared" si="56"/>
        <v>2.6536798397234985E-2</v>
      </c>
      <c r="J74" s="399">
        <f t="shared" si="57"/>
        <v>3.2018531965736813E-2</v>
      </c>
      <c r="K74" s="323">
        <f t="shared" si="58"/>
        <v>6.51413715927638E-2</v>
      </c>
      <c r="L74" s="323">
        <f t="shared" si="59"/>
        <v>3.9630892635495407E-2</v>
      </c>
      <c r="M74" s="399">
        <f t="shared" si="60"/>
        <v>4.387242431041731E-2</v>
      </c>
      <c r="N74" s="394">
        <f t="shared" si="61"/>
        <v>0.18906768473257898</v>
      </c>
      <c r="O74" s="395">
        <f t="shared" si="61"/>
        <v>0.67327410557638467</v>
      </c>
      <c r="P74" s="386">
        <f t="shared" si="61"/>
        <v>0.52042645978906776</v>
      </c>
      <c r="R74" s="401">
        <v>306.36600000000004</v>
      </c>
      <c r="S74" s="369">
        <v>776.03700000000003</v>
      </c>
      <c r="T74" s="374">
        <v>1082.403</v>
      </c>
      <c r="U74" s="19">
        <v>389.56700000000001</v>
      </c>
      <c r="V74" s="119">
        <v>1267.3320000000001</v>
      </c>
      <c r="W74" s="375">
        <v>1656.8990000000001</v>
      </c>
      <c r="X74" s="345">
        <f t="shared" si="62"/>
        <v>4.6597339854440152E-2</v>
      </c>
      <c r="Y74" s="323">
        <f t="shared" si="63"/>
        <v>2.5740219929078458E-2</v>
      </c>
      <c r="Z74" s="399">
        <f t="shared" si="64"/>
        <v>2.9474345939690009E-2</v>
      </c>
      <c r="AA74" s="323">
        <f t="shared" si="65"/>
        <v>5.772818568474599E-2</v>
      </c>
      <c r="AB74" s="323">
        <f t="shared" si="66"/>
        <v>3.8708775301828709E-2</v>
      </c>
      <c r="AC74" s="399">
        <f t="shared" si="67"/>
        <v>4.1959056859912344E-2</v>
      </c>
      <c r="AE74" s="394">
        <f t="shared" si="71"/>
        <v>0.27157386916302706</v>
      </c>
      <c r="AF74" s="395">
        <f t="shared" si="72"/>
        <v>0.63308192779467998</v>
      </c>
      <c r="AG74" s="386">
        <f t="shared" si="73"/>
        <v>0.53075980018532842</v>
      </c>
      <c r="AI74" s="27">
        <f t="shared" si="74"/>
        <v>2.1862204302993544</v>
      </c>
      <c r="AJ74" s="28">
        <f t="shared" si="75"/>
        <v>2.5544422463536747</v>
      </c>
      <c r="AK74" s="402">
        <f t="shared" si="76"/>
        <v>2.4382070307748451</v>
      </c>
      <c r="AL74" s="28">
        <f t="shared" si="77"/>
        <v>2.3379163415951516</v>
      </c>
      <c r="AM74" s="28">
        <f t="shared" si="78"/>
        <v>2.4930843393876918</v>
      </c>
      <c r="AN74" s="402">
        <f t="shared" si="79"/>
        <v>2.4547779231342477</v>
      </c>
      <c r="AO74" s="384">
        <f t="shared" si="80"/>
        <v>6.9387290134794777E-2</v>
      </c>
      <c r="AP74" s="385">
        <f t="shared" si="81"/>
        <v>-2.4020079942526747E-2</v>
      </c>
      <c r="AQ74" s="386">
        <f t="shared" si="82"/>
        <v>6.7963434401780284E-3</v>
      </c>
    </row>
    <row r="75" spans="1:43" ht="19.5" customHeight="1">
      <c r="A75" s="8" t="s">
        <v>186</v>
      </c>
      <c r="B75" s="19">
        <v>310.54999999999995</v>
      </c>
      <c r="C75" s="371">
        <v>6171.6500000000005</v>
      </c>
      <c r="D75" s="375">
        <v>6482.2000000000007</v>
      </c>
      <c r="E75" s="19">
        <v>763.74</v>
      </c>
      <c r="F75" s="369">
        <v>5594.2900000000009</v>
      </c>
      <c r="G75" s="377">
        <v>6358.0300000000007</v>
      </c>
      <c r="H75" s="345">
        <f t="shared" si="55"/>
        <v>1.2850210121935268E-2</v>
      </c>
      <c r="I75" s="323">
        <f t="shared" si="56"/>
        <v>5.3909272850896577E-2</v>
      </c>
      <c r="J75" s="399">
        <f t="shared" si="57"/>
        <v>4.675256409923529E-2</v>
      </c>
      <c r="K75" s="323">
        <f t="shared" si="58"/>
        <v>2.9857211270633999E-2</v>
      </c>
      <c r="L75" s="323">
        <f t="shared" si="59"/>
        <v>4.3613947850120807E-2</v>
      </c>
      <c r="M75" s="399">
        <f t="shared" si="60"/>
        <v>4.1326666845197715E-2</v>
      </c>
      <c r="N75" s="394">
        <f t="shared" si="61"/>
        <v>1.4593141201094835</v>
      </c>
      <c r="O75" s="395">
        <f t="shared" si="61"/>
        <v>-9.3550347151896113E-2</v>
      </c>
      <c r="P75" s="386">
        <f t="shared" si="61"/>
        <v>-1.9155533615130674E-2</v>
      </c>
      <c r="R75" s="401">
        <v>92.281000000000006</v>
      </c>
      <c r="S75" s="369">
        <v>1340.6190000000001</v>
      </c>
      <c r="T75" s="374">
        <v>1432.9</v>
      </c>
      <c r="U75" s="19">
        <v>157.36799999999999</v>
      </c>
      <c r="V75" s="119">
        <v>1461.722</v>
      </c>
      <c r="W75" s="375">
        <v>1619.09</v>
      </c>
      <c r="X75" s="345">
        <f t="shared" si="62"/>
        <v>1.4035660351042843E-2</v>
      </c>
      <c r="Y75" s="323">
        <f t="shared" si="63"/>
        <v>4.4466730195984516E-2</v>
      </c>
      <c r="Z75" s="399">
        <f t="shared" si="64"/>
        <v>3.9018545123195164E-2</v>
      </c>
      <c r="AA75" s="323">
        <f t="shared" si="65"/>
        <v>2.3319657786304043E-2</v>
      </c>
      <c r="AB75" s="323">
        <f t="shared" si="66"/>
        <v>4.464612938972555E-2</v>
      </c>
      <c r="AC75" s="399">
        <f t="shared" si="67"/>
        <v>4.1001587526647953E-2</v>
      </c>
      <c r="AE75" s="394">
        <f t="shared" si="68"/>
        <v>0.70531311971044941</v>
      </c>
      <c r="AF75" s="395">
        <f t="shared" si="68"/>
        <v>9.0333644383676359E-2</v>
      </c>
      <c r="AG75" s="386">
        <f t="shared" si="68"/>
        <v>0.12993928396957208</v>
      </c>
      <c r="AI75" s="27">
        <f t="shared" si="69"/>
        <v>2.9715343744968608</v>
      </c>
      <c r="AJ75" s="28">
        <f t="shared" si="69"/>
        <v>2.172221367057432</v>
      </c>
      <c r="AK75" s="402">
        <f t="shared" si="69"/>
        <v>2.210514948628552</v>
      </c>
      <c r="AL75" s="28">
        <f t="shared" si="69"/>
        <v>2.0604917903998743</v>
      </c>
      <c r="AM75" s="28">
        <f t="shared" si="69"/>
        <v>2.6128820636756398</v>
      </c>
      <c r="AN75" s="402">
        <f t="shared" si="69"/>
        <v>2.5465277766855454</v>
      </c>
      <c r="AO75" s="384">
        <f t="shared" si="70"/>
        <v>-0.30658995296032676</v>
      </c>
      <c r="AP75" s="385">
        <f t="shared" si="70"/>
        <v>0.20286178163100496</v>
      </c>
      <c r="AQ75" s="386">
        <f t="shared" si="70"/>
        <v>0.15200658483013765</v>
      </c>
    </row>
    <row r="76" spans="1:43" ht="19.5" customHeight="1">
      <c r="A76" s="8" t="s">
        <v>197</v>
      </c>
      <c r="B76" s="19">
        <v>1167.3899999999999</v>
      </c>
      <c r="C76" s="371">
        <v>5597.08</v>
      </c>
      <c r="D76" s="375">
        <v>6764.4699999999993</v>
      </c>
      <c r="E76" s="19">
        <v>1450.4300000000003</v>
      </c>
      <c r="F76" s="369">
        <v>5227.3100000000004</v>
      </c>
      <c r="G76" s="377">
        <v>6677.7400000000007</v>
      </c>
      <c r="H76" s="345">
        <f t="shared" si="55"/>
        <v>4.8305286730787357E-2</v>
      </c>
      <c r="I76" s="323">
        <f t="shared" si="56"/>
        <v>4.8890412270348474E-2</v>
      </c>
      <c r="J76" s="399">
        <f t="shared" si="57"/>
        <v>4.878842326252724E-2</v>
      </c>
      <c r="K76" s="323">
        <f t="shared" si="58"/>
        <v>5.6702274259912637E-2</v>
      </c>
      <c r="L76" s="323">
        <f t="shared" si="59"/>
        <v>4.0752915157493616E-2</v>
      </c>
      <c r="M76" s="399">
        <f t="shared" si="60"/>
        <v>4.3404755287227426E-2</v>
      </c>
      <c r="N76" s="394">
        <f t="shared" si="61"/>
        <v>0.24245539194271018</v>
      </c>
      <c r="O76" s="395">
        <f t="shared" si="61"/>
        <v>-6.6064805219864561E-2</v>
      </c>
      <c r="P76" s="386">
        <f t="shared" si="61"/>
        <v>-1.2821403598507889E-2</v>
      </c>
      <c r="R76" s="401">
        <v>356.18800000000005</v>
      </c>
      <c r="S76" s="369">
        <v>1313.4659999999999</v>
      </c>
      <c r="T76" s="374">
        <v>1669.654</v>
      </c>
      <c r="U76" s="19">
        <v>397.07499999999999</v>
      </c>
      <c r="V76" s="119">
        <v>1211.222</v>
      </c>
      <c r="W76" s="375">
        <v>1608.297</v>
      </c>
      <c r="X76" s="345">
        <f t="shared" si="62"/>
        <v>5.4175115019530005E-2</v>
      </c>
      <c r="Y76" s="323">
        <f t="shared" si="63"/>
        <v>4.3566097633704275E-2</v>
      </c>
      <c r="Z76" s="399">
        <f t="shared" si="64"/>
        <v>4.5465468587565977E-2</v>
      </c>
      <c r="AA76" s="323">
        <f t="shared" si="65"/>
        <v>5.8840762515229766E-2</v>
      </c>
      <c r="AB76" s="323">
        <f t="shared" si="66"/>
        <v>3.6994978615415348E-2</v>
      </c>
      <c r="AC76" s="399">
        <f t="shared" si="67"/>
        <v>4.0728267245394217E-2</v>
      </c>
      <c r="AE76" s="394">
        <f t="shared" si="68"/>
        <v>0.11479050389120335</v>
      </c>
      <c r="AF76" s="395">
        <f t="shared" si="68"/>
        <v>-7.7842898103186467E-2</v>
      </c>
      <c r="AG76" s="386">
        <f t="shared" si="68"/>
        <v>-3.6748332289204814E-2</v>
      </c>
      <c r="AI76" s="27">
        <f t="shared" si="69"/>
        <v>3.0511482880614027</v>
      </c>
      <c r="AJ76" s="28">
        <f t="shared" si="69"/>
        <v>2.3466986357171953</v>
      </c>
      <c r="AK76" s="402">
        <f t="shared" si="69"/>
        <v>2.468270241423201</v>
      </c>
      <c r="AL76" s="28">
        <f t="shared" si="69"/>
        <v>2.7376364250601535</v>
      </c>
      <c r="AM76" s="28">
        <f t="shared" si="69"/>
        <v>2.3171038258683718</v>
      </c>
      <c r="AN76" s="402">
        <f t="shared" si="69"/>
        <v>2.4084450727341884</v>
      </c>
      <c r="AO76" s="384">
        <f t="shared" si="70"/>
        <v>-0.10275208983711642</v>
      </c>
      <c r="AP76" s="385">
        <f t="shared" si="70"/>
        <v>-1.2611252846183517E-2</v>
      </c>
      <c r="AQ76" s="386">
        <f t="shared" si="70"/>
        <v>-2.4237689895137839E-2</v>
      </c>
    </row>
    <row r="77" spans="1:43" ht="19.5" customHeight="1">
      <c r="A77" s="8" t="s">
        <v>221</v>
      </c>
      <c r="B77" s="19">
        <v>974.16000000000008</v>
      </c>
      <c r="C77" s="371">
        <v>2725.6500000000005</v>
      </c>
      <c r="D77" s="375">
        <v>3699.8100000000004</v>
      </c>
      <c r="E77" s="19">
        <v>590.94000000000005</v>
      </c>
      <c r="F77" s="369">
        <v>4108.37</v>
      </c>
      <c r="G77" s="377">
        <v>4699.3099999999995</v>
      </c>
      <c r="H77" s="345">
        <f t="shared" si="55"/>
        <v>4.030964640922384E-2</v>
      </c>
      <c r="I77" s="323">
        <f t="shared" si="56"/>
        <v>2.3808513046923638E-2</v>
      </c>
      <c r="J77" s="399">
        <f t="shared" si="57"/>
        <v>2.668470645459747E-2</v>
      </c>
      <c r="K77" s="323">
        <f t="shared" si="58"/>
        <v>2.3101867688308138E-2</v>
      </c>
      <c r="L77" s="323">
        <f t="shared" si="59"/>
        <v>3.2029486302819619E-2</v>
      </c>
      <c r="M77" s="399">
        <f t="shared" si="60"/>
        <v>3.0545124633307177E-2</v>
      </c>
      <c r="N77" s="394">
        <f t="shared" si="61"/>
        <v>-0.39338507021433849</v>
      </c>
      <c r="O77" s="395">
        <f t="shared" si="61"/>
        <v>0.50729917634325727</v>
      </c>
      <c r="P77" s="386">
        <f t="shared" si="61"/>
        <v>0.27014900765174399</v>
      </c>
      <c r="R77" s="401">
        <v>245.92399999999998</v>
      </c>
      <c r="S77" s="369">
        <v>521.83000000000004</v>
      </c>
      <c r="T77" s="374">
        <v>767.75400000000002</v>
      </c>
      <c r="U77" s="19">
        <v>152.27199999999999</v>
      </c>
      <c r="V77" s="119">
        <v>755.07400000000018</v>
      </c>
      <c r="W77" s="375">
        <v>907.34600000000023</v>
      </c>
      <c r="X77" s="345">
        <f t="shared" si="62"/>
        <v>3.7404294883777368E-2</v>
      </c>
      <c r="Y77" s="323">
        <f t="shared" si="63"/>
        <v>1.7308477515364618E-2</v>
      </c>
      <c r="Z77" s="399">
        <f t="shared" si="64"/>
        <v>2.0906304761332668E-2</v>
      </c>
      <c r="AA77" s="323">
        <f t="shared" si="65"/>
        <v>2.2564504412816388E-2</v>
      </c>
      <c r="AB77" s="323">
        <f t="shared" si="66"/>
        <v>2.3062614849347303E-2</v>
      </c>
      <c r="AC77" s="399">
        <f t="shared" si="67"/>
        <v>2.2977491329051459E-2</v>
      </c>
      <c r="AE77" s="394">
        <f t="shared" si="68"/>
        <v>-0.38081683772222308</v>
      </c>
      <c r="AF77" s="395">
        <f t="shared" si="68"/>
        <v>0.44697315217599626</v>
      </c>
      <c r="AG77" s="386">
        <f t="shared" si="68"/>
        <v>0.1818186554547423</v>
      </c>
      <c r="AI77" s="27">
        <f t="shared" si="69"/>
        <v>2.5244723659357806</v>
      </c>
      <c r="AJ77" s="28">
        <f t="shared" si="69"/>
        <v>1.9145158035697905</v>
      </c>
      <c r="AK77" s="402">
        <f t="shared" si="69"/>
        <v>2.0751173708920185</v>
      </c>
      <c r="AL77" s="28">
        <f t="shared" si="69"/>
        <v>2.5767759840254505</v>
      </c>
      <c r="AM77" s="28">
        <f t="shared" si="69"/>
        <v>1.8378919133378937</v>
      </c>
      <c r="AN77" s="402">
        <f t="shared" si="69"/>
        <v>1.9308068631352269</v>
      </c>
      <c r="AO77" s="384">
        <f t="shared" si="70"/>
        <v>2.0718633642195478E-2</v>
      </c>
      <c r="AP77" s="385">
        <f t="shared" si="70"/>
        <v>-4.0022594793432613E-2</v>
      </c>
      <c r="AQ77" s="386">
        <f t="shared" si="70"/>
        <v>-6.95432989868702E-2</v>
      </c>
    </row>
    <row r="78" spans="1:43" ht="19.5" customHeight="1">
      <c r="A78" s="8" t="s">
        <v>220</v>
      </c>
      <c r="B78" s="19">
        <v>640.86</v>
      </c>
      <c r="C78" s="371">
        <v>2171.21</v>
      </c>
      <c r="D78" s="375">
        <v>2812.07</v>
      </c>
      <c r="E78" s="19">
        <v>820.58000000000015</v>
      </c>
      <c r="F78" s="369">
        <v>1870.63</v>
      </c>
      <c r="G78" s="377">
        <v>2691.21</v>
      </c>
      <c r="H78" s="345">
        <f t="shared" si="55"/>
        <v>2.6518066845092378E-2</v>
      </c>
      <c r="I78" s="323">
        <f t="shared" si="56"/>
        <v>1.8965487723152666E-2</v>
      </c>
      <c r="J78" s="399">
        <f t="shared" si="57"/>
        <v>2.0281923255459036E-2</v>
      </c>
      <c r="K78" s="323">
        <f t="shared" si="58"/>
        <v>3.2079281462875912E-2</v>
      </c>
      <c r="L78" s="323">
        <f t="shared" si="59"/>
        <v>1.4583720055068913E-2</v>
      </c>
      <c r="M78" s="399">
        <f t="shared" si="60"/>
        <v>1.7492641444042344E-2</v>
      </c>
      <c r="N78" s="394">
        <f t="shared" si="61"/>
        <v>0.28043566457572661</v>
      </c>
      <c r="O78" s="395">
        <f t="shared" si="61"/>
        <v>-0.13843893497174384</v>
      </c>
      <c r="P78" s="386">
        <f t="shared" si="61"/>
        <v>-4.2979015458363454E-2</v>
      </c>
      <c r="R78" s="401">
        <v>178.45699999999999</v>
      </c>
      <c r="S78" s="369">
        <v>618.80700000000002</v>
      </c>
      <c r="T78" s="374">
        <v>797.26400000000001</v>
      </c>
      <c r="U78" s="19">
        <v>233.166</v>
      </c>
      <c r="V78" s="119">
        <v>546.97199999999998</v>
      </c>
      <c r="W78" s="375">
        <v>780.13799999999992</v>
      </c>
      <c r="X78" s="345">
        <f t="shared" si="62"/>
        <v>2.7142768709334016E-2</v>
      </c>
      <c r="Y78" s="323">
        <f t="shared" si="63"/>
        <v>2.0525088718261184E-2</v>
      </c>
      <c r="Z78" s="399">
        <f t="shared" si="64"/>
        <v>2.1709876027007514E-2</v>
      </c>
      <c r="AA78" s="323">
        <f t="shared" si="65"/>
        <v>3.455182328936867E-2</v>
      </c>
      <c r="AB78" s="323">
        <f t="shared" si="66"/>
        <v>1.6706448069165658E-2</v>
      </c>
      <c r="AC78" s="399">
        <f t="shared" si="67"/>
        <v>1.9756095393007232E-2</v>
      </c>
      <c r="AE78" s="394">
        <f t="shared" si="68"/>
        <v>0.30656684803622164</v>
      </c>
      <c r="AF78" s="395">
        <f t="shared" si="68"/>
        <v>-0.11608627568854268</v>
      </c>
      <c r="AG78" s="386">
        <f t="shared" si="68"/>
        <v>-2.1480964899957967E-2</v>
      </c>
      <c r="AI78" s="27">
        <f t="shared" si="69"/>
        <v>2.7846487532378368</v>
      </c>
      <c r="AJ78" s="28">
        <f t="shared" si="69"/>
        <v>2.8500559595801422</v>
      </c>
      <c r="AK78" s="402">
        <f t="shared" si="69"/>
        <v>2.8351499073636144</v>
      </c>
      <c r="AL78" s="28">
        <f t="shared" si="69"/>
        <v>2.8414779789904698</v>
      </c>
      <c r="AM78" s="28">
        <f t="shared" si="69"/>
        <v>2.9239988666919698</v>
      </c>
      <c r="AN78" s="402">
        <f t="shared" si="69"/>
        <v>2.8988373259611846</v>
      </c>
      <c r="AO78" s="384">
        <f t="shared" si="70"/>
        <v>2.04080409374989E-2</v>
      </c>
      <c r="AP78" s="385">
        <f t="shared" si="70"/>
        <v>2.5944370272196534E-2</v>
      </c>
      <c r="AQ78" s="386">
        <f t="shared" si="70"/>
        <v>2.246351010652297E-2</v>
      </c>
    </row>
    <row r="79" spans="1:43" ht="19.5" customHeight="1">
      <c r="A79" s="8" t="s">
        <v>199</v>
      </c>
      <c r="B79" s="19">
        <v>923.16000000000008</v>
      </c>
      <c r="C79" s="371">
        <v>684.69</v>
      </c>
      <c r="D79" s="375">
        <v>1607.8500000000001</v>
      </c>
      <c r="E79" s="19">
        <v>1025.3500000000001</v>
      </c>
      <c r="F79" s="369">
        <v>1161.78</v>
      </c>
      <c r="G79" s="377">
        <v>2187.13</v>
      </c>
      <c r="H79" s="345">
        <f t="shared" si="55"/>
        <v>3.8199323703641173E-2</v>
      </c>
      <c r="I79" s="323">
        <f t="shared" si="56"/>
        <v>5.9807571764893307E-3</v>
      </c>
      <c r="J79" s="399">
        <f t="shared" si="57"/>
        <v>1.1596542869235052E-2</v>
      </c>
      <c r="K79" s="323">
        <f t="shared" si="58"/>
        <v>4.0084441794779081E-2</v>
      </c>
      <c r="L79" s="323">
        <f t="shared" si="59"/>
        <v>9.0574161034399966E-3</v>
      </c>
      <c r="M79" s="399">
        <f t="shared" si="60"/>
        <v>1.4216163317432801E-2</v>
      </c>
      <c r="N79" s="394">
        <f t="shared" si="61"/>
        <v>0.11069587070496993</v>
      </c>
      <c r="O79" s="395">
        <f t="shared" si="61"/>
        <v>0.69679709065416451</v>
      </c>
      <c r="P79" s="386">
        <f t="shared" si="61"/>
        <v>0.36028236464844354</v>
      </c>
      <c r="R79" s="401">
        <v>293.73599999999999</v>
      </c>
      <c r="S79" s="369">
        <v>316.005</v>
      </c>
      <c r="T79" s="374">
        <v>609.74099999999999</v>
      </c>
      <c r="U79" s="19">
        <v>337.68799999999993</v>
      </c>
      <c r="V79" s="119">
        <v>389.91500000000002</v>
      </c>
      <c r="W79" s="375">
        <v>727.60299999999995</v>
      </c>
      <c r="X79" s="345">
        <f t="shared" si="62"/>
        <v>4.4676355142162741E-2</v>
      </c>
      <c r="Y79" s="323">
        <f t="shared" si="63"/>
        <v>1.0481508225366106E-2</v>
      </c>
      <c r="Z79" s="399">
        <f t="shared" si="64"/>
        <v>1.66035359913198E-2</v>
      </c>
      <c r="AA79" s="323">
        <f t="shared" si="65"/>
        <v>5.0040469463559542E-2</v>
      </c>
      <c r="AB79" s="323">
        <f t="shared" si="66"/>
        <v>1.1909375066527587E-2</v>
      </c>
      <c r="AC79" s="399">
        <f t="shared" si="67"/>
        <v>1.842570708802576E-2</v>
      </c>
      <c r="AE79" s="394">
        <f t="shared" si="68"/>
        <v>0.1496309611351688</v>
      </c>
      <c r="AF79" s="395">
        <f t="shared" si="68"/>
        <v>0.23388870429265368</v>
      </c>
      <c r="AG79" s="386">
        <f t="shared" si="68"/>
        <v>0.19329846607001985</v>
      </c>
      <c r="AI79" s="27">
        <f t="shared" si="69"/>
        <v>3.1818536331730138</v>
      </c>
      <c r="AJ79" s="28">
        <f t="shared" si="69"/>
        <v>4.6153003549051395</v>
      </c>
      <c r="AK79" s="402">
        <f t="shared" si="69"/>
        <v>3.7922753988245166</v>
      </c>
      <c r="AL79" s="28">
        <f t="shared" si="69"/>
        <v>3.2933925001219082</v>
      </c>
      <c r="AM79" s="28">
        <f t="shared" si="69"/>
        <v>3.3561861970424696</v>
      </c>
      <c r="AN79" s="402">
        <f t="shared" si="69"/>
        <v>3.326747838491539</v>
      </c>
      <c r="AO79" s="384">
        <f t="shared" si="70"/>
        <v>3.5054681895491643E-2</v>
      </c>
      <c r="AP79" s="385">
        <f t="shared" si="70"/>
        <v>-0.27281304813119778</v>
      </c>
      <c r="AQ79" s="386">
        <f t="shared" si="70"/>
        <v>-0.12275679147070283</v>
      </c>
    </row>
    <row r="80" spans="1:43" ht="19.5" customHeight="1">
      <c r="A80" s="8" t="s">
        <v>206</v>
      </c>
      <c r="B80" s="19">
        <v>390.6</v>
      </c>
      <c r="C80" s="371">
        <v>823.21999999999991</v>
      </c>
      <c r="D80" s="375">
        <v>1213.82</v>
      </c>
      <c r="E80" s="19">
        <v>748.08</v>
      </c>
      <c r="F80" s="369">
        <v>1400.31</v>
      </c>
      <c r="G80" s="377">
        <v>2148.39</v>
      </c>
      <c r="H80" s="345">
        <f t="shared" si="55"/>
        <v>1.6162589192168467E-2</v>
      </c>
      <c r="I80" s="323">
        <f t="shared" si="56"/>
        <v>7.1908147085973885E-3</v>
      </c>
      <c r="J80" s="399">
        <f t="shared" si="57"/>
        <v>8.75461993689392E-3</v>
      </c>
      <c r="K80" s="323">
        <f t="shared" si="58"/>
        <v>2.9245008258485718E-2</v>
      </c>
      <c r="L80" s="323">
        <f t="shared" si="59"/>
        <v>1.0917032780567801E-2</v>
      </c>
      <c r="M80" s="399">
        <f t="shared" si="60"/>
        <v>1.3964356535523473E-2</v>
      </c>
      <c r="N80" s="394">
        <f t="shared" si="61"/>
        <v>0.91520737327188939</v>
      </c>
      <c r="O80" s="395">
        <f t="shared" si="61"/>
        <v>0.70101552440416914</v>
      </c>
      <c r="P80" s="386">
        <f t="shared" si="61"/>
        <v>0.76994117743981805</v>
      </c>
      <c r="R80" s="401">
        <v>95.507000000000005</v>
      </c>
      <c r="S80" s="369">
        <v>187.262</v>
      </c>
      <c r="T80" s="374">
        <v>282.76900000000001</v>
      </c>
      <c r="U80" s="19">
        <v>189.18299999999999</v>
      </c>
      <c r="V80" s="119">
        <v>324.44</v>
      </c>
      <c r="W80" s="375">
        <v>513.62300000000005</v>
      </c>
      <c r="X80" s="345">
        <f t="shared" si="62"/>
        <v>1.4526325171455107E-2</v>
      </c>
      <c r="Y80" s="323">
        <f t="shared" si="63"/>
        <v>6.2112567627047293E-3</v>
      </c>
      <c r="Z80" s="399">
        <f t="shared" si="64"/>
        <v>7.6999336910745847E-3</v>
      </c>
      <c r="AA80" s="323">
        <f t="shared" si="65"/>
        <v>2.8034179877652114E-2</v>
      </c>
      <c r="AB80" s="323">
        <f t="shared" si="66"/>
        <v>9.9095383521644719E-3</v>
      </c>
      <c r="AC80" s="399">
        <f t="shared" si="67"/>
        <v>1.3006910295412549E-2</v>
      </c>
      <c r="AE80" s="394">
        <f t="shared" si="68"/>
        <v>0.98082863036217227</v>
      </c>
      <c r="AF80" s="395">
        <f t="shared" si="68"/>
        <v>0.73254584485907448</v>
      </c>
      <c r="AG80" s="386">
        <f t="shared" si="68"/>
        <v>0.81640491001488857</v>
      </c>
      <c r="AI80" s="27">
        <f t="shared" si="69"/>
        <v>2.4451356886840756</v>
      </c>
      <c r="AJ80" s="28">
        <f t="shared" si="69"/>
        <v>2.2747503704963439</v>
      </c>
      <c r="AK80" s="402">
        <f t="shared" si="69"/>
        <v>2.3295793445486153</v>
      </c>
      <c r="AL80" s="28">
        <f t="shared" si="69"/>
        <v>2.5289140198909204</v>
      </c>
      <c r="AM80" s="28">
        <f t="shared" si="69"/>
        <v>2.3169155401303998</v>
      </c>
      <c r="AN80" s="402">
        <f t="shared" si="69"/>
        <v>2.3907344569654492</v>
      </c>
      <c r="AO80" s="384">
        <f t="shared" si="70"/>
        <v>3.4263264650123616E-2</v>
      </c>
      <c r="AP80" s="385">
        <f t="shared" si="70"/>
        <v>1.8536174422011678E-2</v>
      </c>
      <c r="AQ80" s="386">
        <f t="shared" si="70"/>
        <v>2.6251568790709497E-2</v>
      </c>
    </row>
    <row r="81" spans="1:43" ht="19.5" customHeight="1">
      <c r="A81" s="8" t="s">
        <v>198</v>
      </c>
      <c r="B81" s="19">
        <v>71.28</v>
      </c>
      <c r="C81" s="371">
        <v>216.39999999999998</v>
      </c>
      <c r="D81" s="375">
        <v>287.67999999999995</v>
      </c>
      <c r="E81" s="19">
        <v>65.400000000000006</v>
      </c>
      <c r="F81" s="369">
        <v>190.67000000000002</v>
      </c>
      <c r="G81" s="377">
        <v>256.07000000000005</v>
      </c>
      <c r="H81" s="345">
        <f t="shared" si="55"/>
        <v>2.9494863226261344E-3</v>
      </c>
      <c r="I81" s="323">
        <f t="shared" si="56"/>
        <v>1.8902508478176852E-3</v>
      </c>
      <c r="J81" s="399">
        <f t="shared" si="57"/>
        <v>2.0748785350757463E-3</v>
      </c>
      <c r="K81" s="323">
        <f t="shared" si="58"/>
        <v>2.5567098974774972E-3</v>
      </c>
      <c r="L81" s="323">
        <f t="shared" si="59"/>
        <v>1.486492733945243E-3</v>
      </c>
      <c r="M81" s="399">
        <f t="shared" si="60"/>
        <v>1.6644337285369494E-3</v>
      </c>
      <c r="N81" s="394">
        <f t="shared" si="61"/>
        <v>-8.2491582491582421E-2</v>
      </c>
      <c r="O81" s="395">
        <f t="shared" si="61"/>
        <v>-0.11890018484288338</v>
      </c>
      <c r="P81" s="386">
        <f t="shared" si="61"/>
        <v>-0.10987903225806418</v>
      </c>
      <c r="R81" s="401">
        <v>104.68299999999999</v>
      </c>
      <c r="S81" s="369">
        <v>402.92600000000004</v>
      </c>
      <c r="T81" s="374">
        <v>507.60900000000004</v>
      </c>
      <c r="U81" s="19">
        <v>98.816999999999993</v>
      </c>
      <c r="V81" s="119">
        <v>358.05599999999998</v>
      </c>
      <c r="W81" s="375">
        <v>456.87299999999999</v>
      </c>
      <c r="X81" s="345">
        <f t="shared" si="62"/>
        <v>1.5921966954500034E-2</v>
      </c>
      <c r="Y81" s="323">
        <f t="shared" si="63"/>
        <v>1.3364573925139997E-2</v>
      </c>
      <c r="Z81" s="399">
        <f t="shared" si="64"/>
        <v>1.3822433297117714E-2</v>
      </c>
      <c r="AA81" s="323">
        <f t="shared" si="65"/>
        <v>1.4643247823377094E-2</v>
      </c>
      <c r="AB81" s="323">
        <f t="shared" si="66"/>
        <v>1.093628918820923E-2</v>
      </c>
      <c r="AC81" s="399">
        <f t="shared" si="67"/>
        <v>1.15697819750985E-2</v>
      </c>
      <c r="AE81" s="394">
        <f t="shared" si="68"/>
        <v>-5.6035841540651297E-2</v>
      </c>
      <c r="AF81" s="395">
        <f t="shared" si="68"/>
        <v>-0.11136039868362939</v>
      </c>
      <c r="AG81" s="386">
        <f t="shared" si="68"/>
        <v>-9.9950946496220605E-2</v>
      </c>
      <c r="AI81" s="27">
        <f t="shared" si="69"/>
        <v>14.686167227833893</v>
      </c>
      <c r="AJ81" s="28">
        <f t="shared" si="69"/>
        <v>18.619500924214421</v>
      </c>
      <c r="AK81" s="402">
        <f t="shared" si="69"/>
        <v>17.644917964404897</v>
      </c>
      <c r="AL81" s="28">
        <f t="shared" si="69"/>
        <v>15.109633027522932</v>
      </c>
      <c r="AM81" s="28">
        <f t="shared" si="69"/>
        <v>18.77883253789269</v>
      </c>
      <c r="AN81" s="402">
        <f t="shared" si="69"/>
        <v>17.841722966376377</v>
      </c>
      <c r="AO81" s="384">
        <f t="shared" si="70"/>
        <v>2.8834330504317496E-2</v>
      </c>
      <c r="AP81" s="385">
        <f t="shared" si="70"/>
        <v>8.5572440596976621E-3</v>
      </c>
      <c r="AQ81" s="386">
        <f t="shared" si="70"/>
        <v>1.115363655237701E-2</v>
      </c>
    </row>
    <row r="82" spans="1:43" ht="19.5" customHeight="1">
      <c r="A82" s="8" t="s">
        <v>225</v>
      </c>
      <c r="B82" s="19">
        <v>23.87</v>
      </c>
      <c r="C82" s="371">
        <v>2012.51</v>
      </c>
      <c r="D82" s="375">
        <v>2036.3799999999999</v>
      </c>
      <c r="E82" s="19">
        <v>29.33</v>
      </c>
      <c r="F82" s="369">
        <v>1764.6999999999998</v>
      </c>
      <c r="G82" s="377">
        <v>1794.0299999999997</v>
      </c>
      <c r="H82" s="345">
        <f t="shared" si="55"/>
        <v>9.8771378396585066E-4</v>
      </c>
      <c r="I82" s="323">
        <f t="shared" si="56"/>
        <v>1.757924553485014E-2</v>
      </c>
      <c r="J82" s="399">
        <f t="shared" si="57"/>
        <v>1.4687295436796264E-2</v>
      </c>
      <c r="K82" s="323">
        <f t="shared" si="58"/>
        <v>1.1466101115139905E-3</v>
      </c>
      <c r="L82" s="323">
        <f t="shared" si="59"/>
        <v>1.3757873433645406E-2</v>
      </c>
      <c r="M82" s="399">
        <f t="shared" si="60"/>
        <v>1.1661045971832476E-2</v>
      </c>
      <c r="N82" s="394">
        <f t="shared" si="61"/>
        <v>0.2287390029325512</v>
      </c>
      <c r="O82" s="395">
        <f t="shared" si="61"/>
        <v>-0.12313479187681063</v>
      </c>
      <c r="P82" s="386">
        <f t="shared" si="61"/>
        <v>-0.11901020438228629</v>
      </c>
      <c r="R82" s="401">
        <v>15.308</v>
      </c>
      <c r="S82" s="369">
        <v>490.85299999999995</v>
      </c>
      <c r="T82" s="374">
        <v>506.16099999999994</v>
      </c>
      <c r="U82" s="19">
        <v>11.444000000000001</v>
      </c>
      <c r="V82" s="119">
        <v>416.18999999999994</v>
      </c>
      <c r="W82" s="375">
        <v>427.63399999999996</v>
      </c>
      <c r="X82" s="345">
        <f t="shared" si="62"/>
        <v>2.3283003939463575E-3</v>
      </c>
      <c r="Y82" s="323">
        <f t="shared" si="63"/>
        <v>1.6281007442748151E-2</v>
      </c>
      <c r="Z82" s="399">
        <f t="shared" si="64"/>
        <v>1.3783003571848407E-2</v>
      </c>
      <c r="AA82" s="323">
        <f t="shared" si="65"/>
        <v>1.695835009064508E-3</v>
      </c>
      <c r="AB82" s="323">
        <f t="shared" si="66"/>
        <v>1.2711905951138365E-2</v>
      </c>
      <c r="AC82" s="399">
        <f t="shared" si="67"/>
        <v>1.0829338011086827E-2</v>
      </c>
      <c r="AE82" s="394">
        <f t="shared" si="68"/>
        <v>-0.25241703684348049</v>
      </c>
      <c r="AF82" s="395">
        <f t="shared" si="68"/>
        <v>-0.15210867612095683</v>
      </c>
      <c r="AG82" s="386">
        <f t="shared" si="68"/>
        <v>-0.15514233613415493</v>
      </c>
      <c r="AI82" s="27">
        <f t="shared" si="69"/>
        <v>6.4130708001675742</v>
      </c>
      <c r="AJ82" s="28">
        <f t="shared" si="69"/>
        <v>2.4390089987130499</v>
      </c>
      <c r="AK82" s="402">
        <f t="shared" si="69"/>
        <v>2.4855920800636424</v>
      </c>
      <c r="AL82" s="28">
        <f t="shared" si="69"/>
        <v>3.901807023525401</v>
      </c>
      <c r="AM82" s="28">
        <f t="shared" si="69"/>
        <v>2.3584178613928715</v>
      </c>
      <c r="AN82" s="402">
        <f t="shared" si="69"/>
        <v>2.3836502176663714</v>
      </c>
      <c r="AO82" s="384">
        <f t="shared" si="70"/>
        <v>-0.39158522568884685</v>
      </c>
      <c r="AP82" s="385">
        <f t="shared" si="70"/>
        <v>-3.3042574817355147E-2</v>
      </c>
      <c r="AQ82" s="386">
        <f t="shared" si="70"/>
        <v>-4.1013110403321215E-2</v>
      </c>
    </row>
    <row r="83" spans="1:43" ht="19.5" customHeight="1">
      <c r="A83" s="8" t="s">
        <v>217</v>
      </c>
      <c r="B83" s="19">
        <v>139.76999999999998</v>
      </c>
      <c r="C83" s="371">
        <v>1476.9</v>
      </c>
      <c r="D83" s="375">
        <v>1616.67</v>
      </c>
      <c r="E83" s="19">
        <v>252.13</v>
      </c>
      <c r="F83" s="369">
        <v>1191.8799999999999</v>
      </c>
      <c r="G83" s="377">
        <v>1444.0099999999998</v>
      </c>
      <c r="H83" s="345">
        <f t="shared" si="55"/>
        <v>5.7835255795939218E-3</v>
      </c>
      <c r="I83" s="323">
        <f t="shared" si="56"/>
        <v>1.2900699986792698E-2</v>
      </c>
      <c r="J83" s="399">
        <f t="shared" si="57"/>
        <v>1.1660156706413056E-2</v>
      </c>
      <c r="K83" s="323">
        <f t="shared" si="58"/>
        <v>9.8566248692813652E-3</v>
      </c>
      <c r="L83" s="323">
        <f t="shared" si="59"/>
        <v>9.2920803468540189E-3</v>
      </c>
      <c r="M83" s="399">
        <f t="shared" si="60"/>
        <v>9.3859450476222878E-3</v>
      </c>
      <c r="N83" s="394">
        <f t="shared" si="61"/>
        <v>0.80389210846390524</v>
      </c>
      <c r="O83" s="395">
        <f t="shared" si="61"/>
        <v>-0.19298530706208963</v>
      </c>
      <c r="P83" s="386">
        <f t="shared" si="61"/>
        <v>-0.10679977979426865</v>
      </c>
      <c r="R83" s="401">
        <v>31.033000000000001</v>
      </c>
      <c r="S83" s="369">
        <v>428.95400000000001</v>
      </c>
      <c r="T83" s="374">
        <v>459.98700000000002</v>
      </c>
      <c r="U83" s="19">
        <v>66.446999999999989</v>
      </c>
      <c r="V83" s="119">
        <v>318.45699999999999</v>
      </c>
      <c r="W83" s="375">
        <v>384.904</v>
      </c>
      <c r="X83" s="345">
        <f t="shared" si="62"/>
        <v>4.720025223761257E-3</v>
      </c>
      <c r="Y83" s="323">
        <f t="shared" si="63"/>
        <v>1.4227891581790457E-2</v>
      </c>
      <c r="Z83" s="399">
        <f t="shared" si="64"/>
        <v>1.2525663699897532E-2</v>
      </c>
      <c r="AA83" s="323">
        <f t="shared" si="65"/>
        <v>9.8464827723968307E-3</v>
      </c>
      <c r="AB83" s="323">
        <f t="shared" si="66"/>
        <v>9.7267964955469154E-3</v>
      </c>
      <c r="AC83" s="399">
        <f t="shared" si="67"/>
        <v>9.7472500264697472E-3</v>
      </c>
      <c r="AE83" s="394">
        <f t="shared" si="68"/>
        <v>1.1411723004543546</v>
      </c>
      <c r="AF83" s="395">
        <f t="shared" si="68"/>
        <v>-0.25759638562643083</v>
      </c>
      <c r="AG83" s="386">
        <f t="shared" si="68"/>
        <v>-0.16322852602356158</v>
      </c>
      <c r="AI83" s="27">
        <f t="shared" si="69"/>
        <v>2.220290477212564</v>
      </c>
      <c r="AJ83" s="28">
        <f t="shared" si="69"/>
        <v>2.9044214232514047</v>
      </c>
      <c r="AK83" s="402">
        <f t="shared" si="69"/>
        <v>2.8452745458256787</v>
      </c>
      <c r="AL83" s="28">
        <f t="shared" si="69"/>
        <v>2.6354261690397807</v>
      </c>
      <c r="AM83" s="28">
        <f t="shared" si="69"/>
        <v>2.6718881095412295</v>
      </c>
      <c r="AN83" s="402">
        <f t="shared" si="69"/>
        <v>2.6655217069133874</v>
      </c>
      <c r="AO83" s="384">
        <f>(AL83-AI83)/AI83</f>
        <v>0.18697359471108194</v>
      </c>
      <c r="AP83" s="385">
        <f>(AM83-AJ83)/AJ83</f>
        <v>-8.0061836704765049E-2</v>
      </c>
      <c r="AQ83" s="386">
        <f>(AN83-AK83)/AK83</f>
        <v>-6.317592064217771E-2</v>
      </c>
    </row>
    <row r="84" spans="1:43" ht="19.5" customHeight="1">
      <c r="A84" s="8" t="s">
        <v>218</v>
      </c>
      <c r="B84" s="19">
        <v>624.74</v>
      </c>
      <c r="C84" s="371">
        <v>1243.0899999999999</v>
      </c>
      <c r="D84" s="375">
        <v>1867.83</v>
      </c>
      <c r="E84" s="19">
        <v>609.53</v>
      </c>
      <c r="F84" s="369">
        <v>998.24</v>
      </c>
      <c r="G84" s="377">
        <v>1607.77</v>
      </c>
      <c r="H84" s="345">
        <f t="shared" si="55"/>
        <v>2.5851039354621932E-2</v>
      </c>
      <c r="I84" s="323">
        <f t="shared" si="56"/>
        <v>1.085837304257711E-2</v>
      </c>
      <c r="J84" s="399">
        <f t="shared" si="57"/>
        <v>1.3471636450815254E-2</v>
      </c>
      <c r="K84" s="323">
        <f t="shared" si="58"/>
        <v>2.3828614431337287E-2</v>
      </c>
      <c r="L84" s="323">
        <f t="shared" si="59"/>
        <v>7.782433034738025E-3</v>
      </c>
      <c r="M84" s="399">
        <f t="shared" si="60"/>
        <v>1.045037144425294E-2</v>
      </c>
      <c r="N84" s="394">
        <f t="shared" si="61"/>
        <v>-2.4346127989243582E-2</v>
      </c>
      <c r="O84" s="395">
        <f t="shared" si="61"/>
        <v>-0.19696884376835139</v>
      </c>
      <c r="P84" s="386">
        <f t="shared" si="61"/>
        <v>-0.139231086340834</v>
      </c>
      <c r="R84" s="401">
        <v>138.81</v>
      </c>
      <c r="S84" s="369">
        <v>294.46799999999996</v>
      </c>
      <c r="T84" s="374">
        <v>433.27799999999996</v>
      </c>
      <c r="U84" s="19">
        <v>129.54999999999998</v>
      </c>
      <c r="V84" s="119">
        <v>253.93199999999999</v>
      </c>
      <c r="W84" s="375">
        <v>383.48199999999997</v>
      </c>
      <c r="X84" s="345">
        <f t="shared" si="62"/>
        <v>2.1112580198830277E-2</v>
      </c>
      <c r="Y84" s="323">
        <f t="shared" si="63"/>
        <v>9.7671516719897034E-3</v>
      </c>
      <c r="Z84" s="399">
        <f t="shared" si="64"/>
        <v>1.1798364989802324E-2</v>
      </c>
      <c r="AA84" s="323">
        <f t="shared" si="65"/>
        <v>1.91974331898206E-2</v>
      </c>
      <c r="AB84" s="323">
        <f t="shared" si="66"/>
        <v>7.755976121445656E-3</v>
      </c>
      <c r="AC84" s="399">
        <f t="shared" si="67"/>
        <v>9.71123951595897E-3</v>
      </c>
      <c r="AE84" s="394">
        <f t="shared" si="68"/>
        <v>-6.6709891218212081E-2</v>
      </c>
      <c r="AF84" s="395">
        <f t="shared" si="68"/>
        <v>-0.13765842128856098</v>
      </c>
      <c r="AG84" s="386">
        <f t="shared" si="68"/>
        <v>-0.11492852164199428</v>
      </c>
      <c r="AI84" s="27">
        <f t="shared" si="69"/>
        <v>2.2218843038704099</v>
      </c>
      <c r="AJ84" s="28">
        <f t="shared" si="69"/>
        <v>2.3688389416695492</v>
      </c>
      <c r="AK84" s="402">
        <f t="shared" si="69"/>
        <v>2.3196864811037408</v>
      </c>
      <c r="AL84" s="28">
        <f t="shared" si="69"/>
        <v>2.1254081013239707</v>
      </c>
      <c r="AM84" s="28">
        <f t="shared" si="69"/>
        <v>2.5437970828658436</v>
      </c>
      <c r="AN84" s="402">
        <f t="shared" si="69"/>
        <v>2.3851794721881863</v>
      </c>
      <c r="AO84" s="384">
        <f t="shared" ref="AO84:AQ97" si="83">(AL84-AI84)/AI84</f>
        <v>-4.3420893868498248E-2</v>
      </c>
      <c r="AP84" s="385">
        <f t="shared" si="83"/>
        <v>7.3858183483333187E-2</v>
      </c>
      <c r="AQ84" s="386">
        <f t="shared" si="83"/>
        <v>2.8233552946897798E-2</v>
      </c>
    </row>
    <row r="85" spans="1:43" ht="19.5" customHeight="1">
      <c r="A85" s="8" t="s">
        <v>204</v>
      </c>
      <c r="B85" s="19">
        <v>80.210000000000008</v>
      </c>
      <c r="C85" s="371">
        <v>1063.5899999999999</v>
      </c>
      <c r="D85" s="375">
        <v>1143.8</v>
      </c>
      <c r="E85" s="19">
        <v>98.45</v>
      </c>
      <c r="F85" s="369">
        <v>1363.19</v>
      </c>
      <c r="G85" s="377">
        <v>1461.64</v>
      </c>
      <c r="H85" s="345">
        <f t="shared" si="55"/>
        <v>3.3189996904860026E-3</v>
      </c>
      <c r="I85" s="323">
        <f t="shared" si="56"/>
        <v>9.2904431572569859E-3</v>
      </c>
      <c r="J85" s="399">
        <f t="shared" si="57"/>
        <v>8.2496039641950739E-3</v>
      </c>
      <c r="K85" s="323">
        <f t="shared" si="58"/>
        <v>3.848747544444336E-3</v>
      </c>
      <c r="L85" s="323">
        <f t="shared" si="59"/>
        <v>1.0627639534204729E-2</v>
      </c>
      <c r="M85" s="399">
        <f t="shared" si="60"/>
        <v>9.5005385831169065E-3</v>
      </c>
      <c r="N85" s="394">
        <f t="shared" si="61"/>
        <v>0.2274030669492581</v>
      </c>
      <c r="O85" s="395">
        <f t="shared" si="61"/>
        <v>0.28168749236077828</v>
      </c>
      <c r="P85" s="386">
        <f t="shared" si="61"/>
        <v>0.27788074838258453</v>
      </c>
      <c r="R85" s="401">
        <v>20.427</v>
      </c>
      <c r="S85" s="369">
        <v>247.58500000000001</v>
      </c>
      <c r="T85" s="374">
        <v>268.012</v>
      </c>
      <c r="U85" s="19">
        <v>20.176000000000002</v>
      </c>
      <c r="V85" s="119">
        <v>322.36199999999997</v>
      </c>
      <c r="W85" s="375">
        <v>342.53799999999995</v>
      </c>
      <c r="X85" s="345">
        <f t="shared" si="62"/>
        <v>3.1068847757474683E-3</v>
      </c>
      <c r="Y85" s="323">
        <f t="shared" si="63"/>
        <v>8.2120985869757364E-3</v>
      </c>
      <c r="Z85" s="399">
        <f t="shared" si="64"/>
        <v>7.2980935972906565E-3</v>
      </c>
      <c r="AA85" s="323">
        <f t="shared" si="65"/>
        <v>2.9897909072776575E-3</v>
      </c>
      <c r="AB85" s="323">
        <f t="shared" si="66"/>
        <v>9.8460689257811717E-3</v>
      </c>
      <c r="AC85" s="399">
        <f t="shared" si="67"/>
        <v>8.6743799221803211E-3</v>
      </c>
      <c r="AE85" s="394">
        <f t="shared" si="68"/>
        <v>-1.2287658491212498E-2</v>
      </c>
      <c r="AF85" s="395">
        <f t="shared" si="68"/>
        <v>0.30202556697699762</v>
      </c>
      <c r="AG85" s="386">
        <f t="shared" si="68"/>
        <v>0.27806963867289508</v>
      </c>
      <c r="AI85" s="27">
        <f t="shared" si="69"/>
        <v>2.5466899389103599</v>
      </c>
      <c r="AJ85" s="28">
        <f t="shared" si="69"/>
        <v>2.3278236914600554</v>
      </c>
      <c r="AK85" s="402">
        <f t="shared" si="69"/>
        <v>2.343171883196363</v>
      </c>
      <c r="AL85" s="28">
        <f t="shared" si="69"/>
        <v>2.0493651599796854</v>
      </c>
      <c r="AM85" s="28">
        <f t="shared" si="69"/>
        <v>2.3647620654494235</v>
      </c>
      <c r="AN85" s="402">
        <f t="shared" si="69"/>
        <v>2.3435182397854462</v>
      </c>
      <c r="AO85" s="384">
        <f t="shared" si="83"/>
        <v>-0.19528281450056009</v>
      </c>
      <c r="AP85" s="385">
        <f t="shared" si="83"/>
        <v>1.5868200897207814E-2</v>
      </c>
      <c r="AQ85" s="386">
        <f t="shared" si="83"/>
        <v>1.4781527192560728E-4</v>
      </c>
    </row>
    <row r="86" spans="1:43" ht="19.5" customHeight="1">
      <c r="A86" s="8" t="s">
        <v>222</v>
      </c>
      <c r="B86" s="19">
        <v>249.63</v>
      </c>
      <c r="C86" s="371">
        <v>869.5200000000001</v>
      </c>
      <c r="D86" s="375">
        <v>1119.1500000000001</v>
      </c>
      <c r="E86" s="19">
        <v>212.35999999999996</v>
      </c>
      <c r="F86" s="369">
        <v>594.36</v>
      </c>
      <c r="G86" s="377">
        <v>806.72</v>
      </c>
      <c r="H86" s="345">
        <f t="shared" si="55"/>
        <v>1.0329408960678479E-2</v>
      </c>
      <c r="I86" s="323">
        <f t="shared" si="56"/>
        <v>7.5952445341702125E-3</v>
      </c>
      <c r="J86" s="399">
        <f t="shared" si="57"/>
        <v>8.0718169929436256E-3</v>
      </c>
      <c r="K86" s="323">
        <f t="shared" si="58"/>
        <v>8.3018794163351849E-3</v>
      </c>
      <c r="L86" s="323">
        <f t="shared" si="59"/>
        <v>4.63372224968634E-3</v>
      </c>
      <c r="M86" s="399">
        <f t="shared" si="60"/>
        <v>5.2436129866260299E-3</v>
      </c>
      <c r="N86" s="394">
        <f t="shared" si="61"/>
        <v>-0.14930096542883484</v>
      </c>
      <c r="O86" s="395">
        <f t="shared" si="61"/>
        <v>-0.31645045542368211</v>
      </c>
      <c r="P86" s="386">
        <f t="shared" si="61"/>
        <v>-0.27916722512621189</v>
      </c>
      <c r="R86" s="401">
        <v>68.674000000000007</v>
      </c>
      <c r="S86" s="369">
        <v>329.74700000000001</v>
      </c>
      <c r="T86" s="374">
        <v>398.42100000000005</v>
      </c>
      <c r="U86" s="19">
        <v>69.066000000000003</v>
      </c>
      <c r="V86" s="119">
        <v>255.71199999999999</v>
      </c>
      <c r="W86" s="375">
        <v>324.77800000000002</v>
      </c>
      <c r="X86" s="345">
        <f t="shared" si="62"/>
        <v>1.0445107215434556E-2</v>
      </c>
      <c r="Y86" s="323">
        <f t="shared" si="63"/>
        <v>1.0937313943734428E-2</v>
      </c>
      <c r="Z86" s="399">
        <f t="shared" si="64"/>
        <v>1.0849192383647526E-2</v>
      </c>
      <c r="AA86" s="323">
        <f t="shared" si="65"/>
        <v>1.0234580630553068E-2</v>
      </c>
      <c r="AB86" s="323">
        <f t="shared" si="66"/>
        <v>7.810343580041553E-3</v>
      </c>
      <c r="AC86" s="399">
        <f t="shared" si="67"/>
        <v>8.224628398501424E-3</v>
      </c>
      <c r="AE86" s="394">
        <f t="shared" si="68"/>
        <v>5.7081282581471276E-3</v>
      </c>
      <c r="AF86" s="395">
        <f t="shared" si="68"/>
        <v>-0.22452061732176493</v>
      </c>
      <c r="AG86" s="386">
        <f t="shared" si="68"/>
        <v>-0.18483714462842074</v>
      </c>
      <c r="AI86" s="27">
        <f t="shared" si="69"/>
        <v>2.7510315266594567</v>
      </c>
      <c r="AJ86" s="28">
        <f t="shared" si="69"/>
        <v>3.7922876989603456</v>
      </c>
      <c r="AK86" s="402">
        <f t="shared" si="69"/>
        <v>3.560032167269803</v>
      </c>
      <c r="AL86" s="28">
        <f t="shared" si="69"/>
        <v>3.2523074025240168</v>
      </c>
      <c r="AM86" s="28">
        <f t="shared" si="69"/>
        <v>4.3023083653004912</v>
      </c>
      <c r="AN86" s="402">
        <f t="shared" si="69"/>
        <v>4.0259073780245931</v>
      </c>
      <c r="AO86" s="384">
        <f t="shared" si="83"/>
        <v>0.18221378817612213</v>
      </c>
      <c r="AP86" s="385">
        <f t="shared" si="83"/>
        <v>0.13448891719896874</v>
      </c>
      <c r="AQ86" s="386">
        <f t="shared" si="83"/>
        <v>0.13086264080362817</v>
      </c>
    </row>
    <row r="87" spans="1:43" ht="19.5" customHeight="1">
      <c r="A87" s="8" t="s">
        <v>233</v>
      </c>
      <c r="B87" s="19">
        <v>127.40999999999998</v>
      </c>
      <c r="C87" s="371">
        <v>609.83000000000004</v>
      </c>
      <c r="D87" s="375">
        <v>737.24</v>
      </c>
      <c r="E87" s="19">
        <v>296.52</v>
      </c>
      <c r="F87" s="369">
        <v>1270.55</v>
      </c>
      <c r="G87" s="377">
        <v>1567.07</v>
      </c>
      <c r="H87" s="345">
        <f t="shared" si="55"/>
        <v>5.2720826650644748E-3</v>
      </c>
      <c r="I87" s="323">
        <f t="shared" si="56"/>
        <v>5.3268561669346541E-3</v>
      </c>
      <c r="J87" s="399">
        <f t="shared" si="57"/>
        <v>5.317308993323288E-3</v>
      </c>
      <c r="K87" s="323">
        <f t="shared" si="58"/>
        <v>1.1591981938838338E-2</v>
      </c>
      <c r="L87" s="323">
        <f t="shared" si="59"/>
        <v>9.9054038029796412E-3</v>
      </c>
      <c r="M87" s="399">
        <f t="shared" si="60"/>
        <v>1.0185824825158733E-2</v>
      </c>
      <c r="N87" s="394">
        <f t="shared" si="61"/>
        <v>1.3272898516599956</v>
      </c>
      <c r="O87" s="395">
        <f t="shared" si="61"/>
        <v>1.0834494859223061</v>
      </c>
      <c r="P87" s="386">
        <f t="shared" si="61"/>
        <v>1.1255900385220552</v>
      </c>
      <c r="R87" s="401">
        <v>23.25</v>
      </c>
      <c r="S87" s="369">
        <v>103.532</v>
      </c>
      <c r="T87" s="374">
        <v>126.782</v>
      </c>
      <c r="U87" s="19">
        <v>45.466000000000008</v>
      </c>
      <c r="V87" s="119">
        <v>197.45500000000001</v>
      </c>
      <c r="W87" s="375">
        <v>242.92100000000002</v>
      </c>
      <c r="X87" s="345">
        <f t="shared" si="62"/>
        <v>3.5362545178503277E-3</v>
      </c>
      <c r="Y87" s="323">
        <f t="shared" si="63"/>
        <v>3.4340327196993839E-3</v>
      </c>
      <c r="Z87" s="399">
        <f t="shared" si="64"/>
        <v>3.4523338598708413E-3</v>
      </c>
      <c r="AA87" s="323">
        <f t="shared" si="65"/>
        <v>6.7374025272742858E-3</v>
      </c>
      <c r="AB87" s="323">
        <f t="shared" si="66"/>
        <v>6.0309699646364078E-3</v>
      </c>
      <c r="AC87" s="399">
        <f t="shared" si="67"/>
        <v>6.1516942502027987E-3</v>
      </c>
      <c r="AE87" s="394">
        <f t="shared" si="68"/>
        <v>0.95552688172043043</v>
      </c>
      <c r="AF87" s="395">
        <f t="shared" si="68"/>
        <v>0.90718811575165181</v>
      </c>
      <c r="AG87" s="386">
        <f t="shared" si="68"/>
        <v>0.91605275196794522</v>
      </c>
      <c r="AI87" s="27">
        <f t="shared" si="69"/>
        <v>1.8248175182481754</v>
      </c>
      <c r="AJ87" s="28">
        <f t="shared" si="69"/>
        <v>1.6977190364527817</v>
      </c>
      <c r="AK87" s="402">
        <f t="shared" si="69"/>
        <v>1.7196842276599209</v>
      </c>
      <c r="AL87" s="28">
        <f t="shared" si="69"/>
        <v>1.5333198435181441</v>
      </c>
      <c r="AM87" s="28">
        <f t="shared" si="69"/>
        <v>1.5540907481012161</v>
      </c>
      <c r="AN87" s="402">
        <f t="shared" si="69"/>
        <v>1.5501604905971016</v>
      </c>
      <c r="AO87" s="384">
        <f t="shared" si="83"/>
        <v>-0.15974072575205714</v>
      </c>
      <c r="AP87" s="385">
        <f t="shared" si="83"/>
        <v>-8.4600740916272524E-2</v>
      </c>
      <c r="AQ87" s="386">
        <f t="shared" si="83"/>
        <v>-9.8578410115152698E-2</v>
      </c>
    </row>
    <row r="88" spans="1:43" ht="19.5" customHeight="1">
      <c r="A88" s="8" t="s">
        <v>223</v>
      </c>
      <c r="B88" s="19">
        <v>72.23</v>
      </c>
      <c r="C88" s="371">
        <v>850.79</v>
      </c>
      <c r="D88" s="375">
        <v>923.02</v>
      </c>
      <c r="E88" s="19">
        <v>60.980000000000004</v>
      </c>
      <c r="F88" s="369">
        <v>630.16000000000008</v>
      </c>
      <c r="G88" s="377">
        <v>691.1400000000001</v>
      </c>
      <c r="H88" s="345">
        <f t="shared" si="55"/>
        <v>2.9887962553771844E-3</v>
      </c>
      <c r="I88" s="323">
        <f t="shared" si="56"/>
        <v>7.4316382570000393E-3</v>
      </c>
      <c r="J88" s="399">
        <f t="shared" si="57"/>
        <v>6.657238547850444E-3</v>
      </c>
      <c r="K88" s="323">
        <f t="shared" si="58"/>
        <v>2.3839169655684674E-3</v>
      </c>
      <c r="L88" s="323">
        <f t="shared" si="59"/>
        <v>4.9128245724179703E-3</v>
      </c>
      <c r="M88" s="399">
        <f t="shared" si="60"/>
        <v>4.492352587733929E-3</v>
      </c>
      <c r="N88" s="394">
        <f t="shared" si="61"/>
        <v>-0.15575245742766164</v>
      </c>
      <c r="O88" s="395">
        <f t="shared" si="61"/>
        <v>-0.25932368739641964</v>
      </c>
      <c r="P88" s="386">
        <f t="shared" si="61"/>
        <v>-0.25121882516088478</v>
      </c>
      <c r="R88" s="401">
        <v>19.670000000000002</v>
      </c>
      <c r="S88" s="369">
        <v>233.25700000000001</v>
      </c>
      <c r="T88" s="374">
        <v>252.92700000000002</v>
      </c>
      <c r="U88" s="19">
        <v>13.594000000000001</v>
      </c>
      <c r="V88" s="119">
        <v>211.541</v>
      </c>
      <c r="W88" s="375">
        <v>225.13499999999999</v>
      </c>
      <c r="X88" s="345">
        <f t="shared" si="62"/>
        <v>2.9917473705856324E-3</v>
      </c>
      <c r="Y88" s="323">
        <f t="shared" si="63"/>
        <v>7.73685594887493E-3</v>
      </c>
      <c r="Z88" s="399">
        <f t="shared" si="64"/>
        <v>6.8873219082799799E-3</v>
      </c>
      <c r="AA88" s="323">
        <f t="shared" si="65"/>
        <v>2.0144338616937194E-3</v>
      </c>
      <c r="AB88" s="323">
        <f t="shared" si="66"/>
        <v>6.4612059319295546E-3</v>
      </c>
      <c r="AC88" s="399">
        <f t="shared" si="67"/>
        <v>5.7012843065004952E-3</v>
      </c>
      <c r="AE88" s="394">
        <f t="shared" si="68"/>
        <v>-0.30889679715302493</v>
      </c>
      <c r="AF88" s="395">
        <f t="shared" si="68"/>
        <v>-9.3099028110624801E-2</v>
      </c>
      <c r="AG88" s="386">
        <f t="shared" si="68"/>
        <v>-0.10988150731238669</v>
      </c>
      <c r="AI88" s="27">
        <f t="shared" si="69"/>
        <v>2.7232451889796483</v>
      </c>
      <c r="AJ88" s="28">
        <f t="shared" si="69"/>
        <v>2.741651876491261</v>
      </c>
      <c r="AK88" s="402">
        <f t="shared" si="69"/>
        <v>2.7402114797079156</v>
      </c>
      <c r="AL88" s="28">
        <f t="shared" si="69"/>
        <v>2.2292554936044606</v>
      </c>
      <c r="AM88" s="28">
        <f t="shared" si="69"/>
        <v>3.3569410943252502</v>
      </c>
      <c r="AN88" s="402">
        <f t="shared" si="69"/>
        <v>3.2574442225887656</v>
      </c>
      <c r="AO88" s="384">
        <f t="shared" si="83"/>
        <v>-0.18139743618174786</v>
      </c>
      <c r="AP88" s="385">
        <f t="shared" si="83"/>
        <v>0.22442280987965194</v>
      </c>
      <c r="AQ88" s="386">
        <f t="shared" si="83"/>
        <v>0.18875650536869618</v>
      </c>
    </row>
    <row r="89" spans="1:43" ht="19.5" customHeight="1">
      <c r="A89" s="8" t="s">
        <v>236</v>
      </c>
      <c r="B89" s="19">
        <v>50.23</v>
      </c>
      <c r="C89" s="371">
        <v>29.15</v>
      </c>
      <c r="D89" s="375">
        <v>79.38</v>
      </c>
      <c r="E89" s="19">
        <v>77.360000000000014</v>
      </c>
      <c r="F89" s="369">
        <v>525.17000000000007</v>
      </c>
      <c r="G89" s="377">
        <v>602.53000000000009</v>
      </c>
      <c r="H89" s="345">
        <f t="shared" si="55"/>
        <v>2.0784609706160314E-3</v>
      </c>
      <c r="I89" s="323">
        <f t="shared" si="56"/>
        <v>2.5462482538764105E-4</v>
      </c>
      <c r="J89" s="399">
        <f t="shared" si="57"/>
        <v>5.7252453460203271E-4</v>
      </c>
      <c r="K89" s="323">
        <f t="shared" si="58"/>
        <v>3.0242672426431067E-3</v>
      </c>
      <c r="L89" s="323">
        <f t="shared" si="59"/>
        <v>4.0943063360047377E-3</v>
      </c>
      <c r="M89" s="399">
        <f t="shared" si="60"/>
        <v>3.9163949484725584E-3</v>
      </c>
      <c r="N89" s="394">
        <f t="shared" ref="N89:N93" si="84">(E89-B89)/B89</f>
        <v>0.54011546884332107</v>
      </c>
      <c r="O89" s="395">
        <f t="shared" ref="O89:O93" si="85">(F89-C89)/C89</f>
        <v>17.01612349914237</v>
      </c>
      <c r="P89" s="386">
        <f t="shared" ref="P89:P93" si="86">(G89-D89)/D89</f>
        <v>6.5904509952129011</v>
      </c>
      <c r="R89" s="401">
        <v>8.8819999999999997</v>
      </c>
      <c r="S89" s="369">
        <v>5.6769999999999996</v>
      </c>
      <c r="T89" s="374">
        <v>14.558999999999999</v>
      </c>
      <c r="U89" s="19">
        <v>19.919</v>
      </c>
      <c r="V89" s="119">
        <v>165.49100000000001</v>
      </c>
      <c r="W89" s="375">
        <v>185.41000000000003</v>
      </c>
      <c r="X89" s="345">
        <f t="shared" si="62"/>
        <v>1.3509252743030798E-3</v>
      </c>
      <c r="Y89" s="323">
        <f t="shared" si="63"/>
        <v>1.8829930600909286E-4</v>
      </c>
      <c r="Z89" s="399">
        <f t="shared" si="64"/>
        <v>3.9644846007997649E-4</v>
      </c>
      <c r="AA89" s="323">
        <f t="shared" si="65"/>
        <v>2.9517072304750028E-3</v>
      </c>
      <c r="AB89" s="323">
        <f t="shared" si="66"/>
        <v>5.0546770171312136E-3</v>
      </c>
      <c r="AC89" s="399">
        <f t="shared" si="67"/>
        <v>4.6952944822806625E-3</v>
      </c>
      <c r="AE89" s="394">
        <f t="shared" ref="AE89:AE93" si="87">(U89-R89)/R89</f>
        <v>1.2426255347894619</v>
      </c>
      <c r="AF89" s="395">
        <f t="shared" ref="AF89:AF93" si="88">(V89-S89)/S89</f>
        <v>28.151136163466624</v>
      </c>
      <c r="AG89" s="386">
        <f t="shared" ref="AG89:AG93" si="89">(W89-T89)/T89</f>
        <v>11.735077958651008</v>
      </c>
      <c r="AI89" s="27">
        <f t="shared" ref="AI89:AI93" si="90">(R89/B89)*10</f>
        <v>1.7682659765080631</v>
      </c>
      <c r="AJ89" s="28">
        <f t="shared" ref="AJ89:AJ93" si="91">(S89/C89)*10</f>
        <v>1.9475128644939965</v>
      </c>
      <c r="AK89" s="402">
        <f t="shared" ref="AK89:AK93" si="92">(T89/D89)*10</f>
        <v>1.8340891912320485</v>
      </c>
      <c r="AL89" s="28">
        <f t="shared" ref="AL89:AL93" si="93">(U89/E89)*10</f>
        <v>2.5748448810754909</v>
      </c>
      <c r="AM89" s="28">
        <f t="shared" ref="AM89:AM93" si="94">(V89/F89)*10</f>
        <v>3.1511891387550692</v>
      </c>
      <c r="AN89" s="402">
        <f t="shared" ref="AN89:AN93" si="95">(W89/G89)*10</f>
        <v>3.0771911772027947</v>
      </c>
      <c r="AO89" s="384">
        <f t="shared" ref="AO89:AO93" si="96">(AL89-AI89)/AI89</f>
        <v>0.4561411661385037</v>
      </c>
      <c r="AP89" s="385">
        <f t="shared" ref="AP89:AP93" si="97">(AM89-AJ89)/AJ89</f>
        <v>0.6180581890912501</v>
      </c>
      <c r="AQ89" s="386">
        <f t="shared" ref="AQ89:AQ93" si="98">(AN89-AK89)/AK89</f>
        <v>0.67777619099084985</v>
      </c>
    </row>
    <row r="90" spans="1:43" ht="19.5" customHeight="1">
      <c r="A90" s="8" t="s">
        <v>228</v>
      </c>
      <c r="B90" s="19">
        <v>610.44000000000005</v>
      </c>
      <c r="C90" s="371">
        <v>716.58999999999992</v>
      </c>
      <c r="D90" s="375">
        <v>1327.03</v>
      </c>
      <c r="E90" s="19">
        <v>332.1</v>
      </c>
      <c r="F90" s="369">
        <v>472.83</v>
      </c>
      <c r="G90" s="377">
        <v>804.93000000000006</v>
      </c>
      <c r="H90" s="345">
        <f t="shared" si="55"/>
        <v>2.5259321419527185E-2</v>
      </c>
      <c r="I90" s="323">
        <f t="shared" si="56"/>
        <v>6.2594032118192004E-3</v>
      </c>
      <c r="J90" s="399">
        <f t="shared" si="57"/>
        <v>9.5711417630755299E-3</v>
      </c>
      <c r="K90" s="323">
        <f t="shared" si="58"/>
        <v>1.2982925947282519E-2</v>
      </c>
      <c r="L90" s="323">
        <f t="shared" si="59"/>
        <v>3.6862556217093887E-3</v>
      </c>
      <c r="M90" s="399">
        <f t="shared" si="60"/>
        <v>5.2319781353194301E-3</v>
      </c>
      <c r="N90" s="394">
        <f t="shared" si="84"/>
        <v>-0.45596618832317676</v>
      </c>
      <c r="O90" s="395">
        <f t="shared" si="85"/>
        <v>-0.34016662247589274</v>
      </c>
      <c r="P90" s="386">
        <f t="shared" si="86"/>
        <v>-0.39343496379132342</v>
      </c>
      <c r="R90" s="401">
        <v>123.55799999999999</v>
      </c>
      <c r="S90" s="369">
        <v>152.029</v>
      </c>
      <c r="T90" s="374">
        <v>275.58699999999999</v>
      </c>
      <c r="U90" s="19">
        <v>68.528000000000006</v>
      </c>
      <c r="V90" s="119">
        <v>104.425</v>
      </c>
      <c r="W90" s="375">
        <v>172.953</v>
      </c>
      <c r="X90" s="345">
        <f t="shared" si="62"/>
        <v>1.8792797235120461E-2</v>
      </c>
      <c r="Y90" s="323">
        <f t="shared" si="63"/>
        <v>5.0426202559902024E-3</v>
      </c>
      <c r="Z90" s="399">
        <f t="shared" si="64"/>
        <v>7.5043644321766932E-3</v>
      </c>
      <c r="AA90" s="323">
        <f t="shared" si="65"/>
        <v>1.015485682463934E-2</v>
      </c>
      <c r="AB90" s="323">
        <f t="shared" si="66"/>
        <v>3.189506665099171E-3</v>
      </c>
      <c r="AC90" s="399">
        <f t="shared" si="67"/>
        <v>4.3798353195290832E-3</v>
      </c>
      <c r="AE90" s="394">
        <f t="shared" si="87"/>
        <v>-0.4453778792146198</v>
      </c>
      <c r="AF90" s="395">
        <f t="shared" si="88"/>
        <v>-0.31312446967354912</v>
      </c>
      <c r="AG90" s="386">
        <f t="shared" si="89"/>
        <v>-0.37241959889254567</v>
      </c>
      <c r="AI90" s="27">
        <f t="shared" si="90"/>
        <v>2.0240809907607624</v>
      </c>
      <c r="AJ90" s="28">
        <f t="shared" si="91"/>
        <v>2.1215618414993234</v>
      </c>
      <c r="AK90" s="402">
        <f t="shared" si="92"/>
        <v>2.0767201947205414</v>
      </c>
      <c r="AL90" s="28">
        <f t="shared" si="93"/>
        <v>2.0634748569707919</v>
      </c>
      <c r="AM90" s="28">
        <f t="shared" si="94"/>
        <v>2.2085104583042532</v>
      </c>
      <c r="AN90" s="402">
        <f t="shared" si="95"/>
        <v>2.1486713130334314</v>
      </c>
      <c r="AO90" s="384">
        <f t="shared" si="96"/>
        <v>1.9462593833867826E-2</v>
      </c>
      <c r="AP90" s="385">
        <f t="shared" si="97"/>
        <v>4.0983305366900168E-2</v>
      </c>
      <c r="AQ90" s="386">
        <f t="shared" si="98"/>
        <v>3.4646515450567135E-2</v>
      </c>
    </row>
    <row r="91" spans="1:43" ht="19.5" customHeight="1">
      <c r="A91" s="8" t="s">
        <v>232</v>
      </c>
      <c r="B91" s="19"/>
      <c r="C91" s="371">
        <v>960.88999999999987</v>
      </c>
      <c r="D91" s="375">
        <v>960.88999999999987</v>
      </c>
      <c r="E91" s="19">
        <v>6.0299999999999994</v>
      </c>
      <c r="F91" s="369">
        <v>641.70000000000005</v>
      </c>
      <c r="G91" s="377">
        <v>647.73</v>
      </c>
      <c r="H91" s="345">
        <f t="shared" si="55"/>
        <v>0</v>
      </c>
      <c r="I91" s="323">
        <f t="shared" si="56"/>
        <v>8.3933601532326044E-3</v>
      </c>
      <c r="J91" s="399">
        <f t="shared" si="57"/>
        <v>6.9303741503369508E-3</v>
      </c>
      <c r="K91" s="323">
        <f t="shared" si="58"/>
        <v>2.3573334375824625E-4</v>
      </c>
      <c r="L91" s="323">
        <f t="shared" si="59"/>
        <v>5.0027921926504553E-3</v>
      </c>
      <c r="M91" s="399">
        <f t="shared" si="60"/>
        <v>4.2101911937565432E-3</v>
      </c>
      <c r="N91" s="394"/>
      <c r="O91" s="395">
        <f t="shared" si="85"/>
        <v>-0.33218162328674444</v>
      </c>
      <c r="P91" s="386">
        <f t="shared" si="86"/>
        <v>-0.32590619113530156</v>
      </c>
      <c r="R91" s="401"/>
      <c r="S91" s="369">
        <v>284.55200000000002</v>
      </c>
      <c r="T91" s="374">
        <v>284.55200000000002</v>
      </c>
      <c r="U91" s="19">
        <v>1.8399999999999999</v>
      </c>
      <c r="V91" s="119">
        <v>170.988</v>
      </c>
      <c r="W91" s="375">
        <v>172.828</v>
      </c>
      <c r="X91" s="345">
        <f t="shared" si="62"/>
        <v>0</v>
      </c>
      <c r="Y91" s="323">
        <f t="shared" si="63"/>
        <v>9.438249801567624E-3</v>
      </c>
      <c r="Z91" s="399">
        <f t="shared" si="64"/>
        <v>7.748485624883404E-3</v>
      </c>
      <c r="AA91" s="323">
        <f t="shared" si="65"/>
        <v>2.7266134364546435E-4</v>
      </c>
      <c r="AB91" s="323">
        <f t="shared" si="66"/>
        <v>5.222574724941126E-3</v>
      </c>
      <c r="AC91" s="399">
        <f t="shared" si="67"/>
        <v>4.3766698386473344E-3</v>
      </c>
      <c r="AE91" s="394"/>
      <c r="AF91" s="395">
        <f t="shared" si="88"/>
        <v>-0.3990975287469426</v>
      </c>
      <c r="AG91" s="386">
        <f t="shared" si="89"/>
        <v>-0.39263122381849369</v>
      </c>
      <c r="AI91" s="27"/>
      <c r="AJ91" s="28">
        <f t="shared" si="91"/>
        <v>2.9613379262974955</v>
      </c>
      <c r="AK91" s="402">
        <f t="shared" si="92"/>
        <v>2.9613379262974955</v>
      </c>
      <c r="AL91" s="28">
        <f t="shared" si="93"/>
        <v>3.0514096185737976</v>
      </c>
      <c r="AM91" s="28">
        <f t="shared" si="94"/>
        <v>2.6646096306685365</v>
      </c>
      <c r="AN91" s="402">
        <f t="shared" si="95"/>
        <v>2.668210519815355</v>
      </c>
      <c r="AO91" s="384"/>
      <c r="AP91" s="385">
        <f t="shared" si="97"/>
        <v>-0.10020075486621438</v>
      </c>
      <c r="AQ91" s="386">
        <f t="shared" si="98"/>
        <v>-9.8984787882223271E-2</v>
      </c>
    </row>
    <row r="92" spans="1:43" ht="19.5" customHeight="1">
      <c r="A92" s="8" t="s">
        <v>203</v>
      </c>
      <c r="B92" s="19">
        <v>19.03</v>
      </c>
      <c r="C92" s="371">
        <v>731.14</v>
      </c>
      <c r="D92" s="375">
        <v>750.17</v>
      </c>
      <c r="E92" s="19">
        <v>5.4700000000000006</v>
      </c>
      <c r="F92" s="369">
        <v>699.41000000000008</v>
      </c>
      <c r="G92" s="377">
        <v>704.88000000000011</v>
      </c>
      <c r="H92" s="345">
        <f t="shared" si="55"/>
        <v>7.8744002131839706E-4</v>
      </c>
      <c r="I92" s="323">
        <f t="shared" si="56"/>
        <v>6.3864972498771837E-3</v>
      </c>
      <c r="J92" s="399">
        <f t="shared" si="57"/>
        <v>5.4105660131318579E-3</v>
      </c>
      <c r="K92" s="323">
        <f t="shared" si="58"/>
        <v>2.1384102659330136E-4</v>
      </c>
      <c r="L92" s="323">
        <f t="shared" si="59"/>
        <v>5.452708255355548E-3</v>
      </c>
      <c r="M92" s="399">
        <f t="shared" si="60"/>
        <v>4.5816614463667152E-3</v>
      </c>
      <c r="N92" s="394">
        <f t="shared" si="84"/>
        <v>-0.7125591171833946</v>
      </c>
      <c r="O92" s="395">
        <f t="shared" si="85"/>
        <v>-4.3397981234783903E-2</v>
      </c>
      <c r="P92" s="386">
        <f t="shared" si="86"/>
        <v>-6.0372982124051684E-2</v>
      </c>
      <c r="R92" s="401">
        <v>4.907</v>
      </c>
      <c r="S92" s="369">
        <v>153.511</v>
      </c>
      <c r="T92" s="374">
        <v>158.41800000000001</v>
      </c>
      <c r="U92" s="19">
        <v>2.3069999999999999</v>
      </c>
      <c r="V92" s="119">
        <v>162.126</v>
      </c>
      <c r="W92" s="375">
        <v>164.43299999999999</v>
      </c>
      <c r="X92" s="345">
        <f t="shared" si="62"/>
        <v>7.4633982447705623E-4</v>
      </c>
      <c r="Y92" s="323">
        <f t="shared" si="63"/>
        <v>5.0917764250064919E-3</v>
      </c>
      <c r="Z92" s="399">
        <f t="shared" si="64"/>
        <v>4.3137971116800414E-3</v>
      </c>
      <c r="AA92" s="323">
        <f t="shared" si="65"/>
        <v>3.4186397814678604E-4</v>
      </c>
      <c r="AB92" s="323">
        <f t="shared" si="66"/>
        <v>4.9518980855721159E-3</v>
      </c>
      <c r="AC92" s="399">
        <f t="shared" si="67"/>
        <v>4.1640761426290709E-3</v>
      </c>
      <c r="AE92" s="394">
        <f t="shared" si="87"/>
        <v>-0.52985530874261266</v>
      </c>
      <c r="AF92" s="395">
        <f t="shared" si="88"/>
        <v>5.6119756890385765E-2</v>
      </c>
      <c r="AG92" s="386">
        <f t="shared" si="89"/>
        <v>3.7969170170056347E-2</v>
      </c>
      <c r="AI92" s="27">
        <f t="shared" si="90"/>
        <v>2.5785601681555437</v>
      </c>
      <c r="AJ92" s="28">
        <f t="shared" si="91"/>
        <v>2.0996115655004512</v>
      </c>
      <c r="AK92" s="402">
        <f t="shared" si="92"/>
        <v>2.1117613340976047</v>
      </c>
      <c r="AL92" s="28">
        <f t="shared" si="93"/>
        <v>4.2175502742230346</v>
      </c>
      <c r="AM92" s="28">
        <f t="shared" si="94"/>
        <v>2.3180394904276462</v>
      </c>
      <c r="AN92" s="402">
        <f t="shared" si="95"/>
        <v>2.3327800476676877</v>
      </c>
      <c r="AO92" s="384">
        <f t="shared" si="96"/>
        <v>0.63562220742743747</v>
      </c>
      <c r="AP92" s="385">
        <f t="shared" si="97"/>
        <v>0.10403254035949824</v>
      </c>
      <c r="AQ92" s="386">
        <f t="shared" si="98"/>
        <v>0.10466083927260104</v>
      </c>
    </row>
    <row r="93" spans="1:43" ht="19.5" customHeight="1">
      <c r="A93" s="8" t="s">
        <v>219</v>
      </c>
      <c r="B93" s="19">
        <v>38.83</v>
      </c>
      <c r="C93" s="371">
        <v>94.76</v>
      </c>
      <c r="D93" s="375">
        <v>133.59</v>
      </c>
      <c r="E93" s="19">
        <v>153.57</v>
      </c>
      <c r="F93" s="369">
        <v>338.56</v>
      </c>
      <c r="G93" s="377">
        <v>492.13</v>
      </c>
      <c r="H93" s="345">
        <f t="shared" si="55"/>
        <v>1.6067417776034344E-3</v>
      </c>
      <c r="I93" s="323">
        <f t="shared" si="56"/>
        <v>8.2772721968208817E-4</v>
      </c>
      <c r="J93" s="399">
        <f t="shared" si="57"/>
        <v>9.635116222913272E-4</v>
      </c>
      <c r="K93" s="323">
        <f t="shared" si="58"/>
        <v>6.0035770482510581E-3</v>
      </c>
      <c r="L93" s="323">
        <f t="shared" si="59"/>
        <v>2.6394659883804553E-3</v>
      </c>
      <c r="M93" s="399">
        <f t="shared" si="60"/>
        <v>3.1988041192833549E-3</v>
      </c>
      <c r="N93" s="394">
        <f t="shared" si="84"/>
        <v>2.9549317537986095</v>
      </c>
      <c r="O93" s="395">
        <f t="shared" si="85"/>
        <v>2.5728155339805827</v>
      </c>
      <c r="P93" s="386">
        <f t="shared" si="86"/>
        <v>2.6838835242158843</v>
      </c>
      <c r="R93" s="401">
        <v>16.811</v>
      </c>
      <c r="S93" s="369">
        <v>29.918999999999997</v>
      </c>
      <c r="T93" s="374">
        <v>46.73</v>
      </c>
      <c r="U93" s="19">
        <v>42.730000000000004</v>
      </c>
      <c r="V93" s="119">
        <v>106.32599999999999</v>
      </c>
      <c r="W93" s="375">
        <v>149.05599999999998</v>
      </c>
      <c r="X93" s="345">
        <f t="shared" si="62"/>
        <v>2.5569021376164241E-3</v>
      </c>
      <c r="Y93" s="323">
        <f t="shared" si="63"/>
        <v>9.9237747692197437E-4</v>
      </c>
      <c r="Z93" s="399">
        <f t="shared" si="64"/>
        <v>1.272480015079147E-3</v>
      </c>
      <c r="AA93" s="323">
        <f t="shared" si="65"/>
        <v>6.3319669641145075E-3</v>
      </c>
      <c r="AB93" s="323">
        <f t="shared" si="66"/>
        <v>3.2475698891389461E-3</v>
      </c>
      <c r="AC93" s="399">
        <f t="shared" si="67"/>
        <v>3.7746713464798356E-3</v>
      </c>
      <c r="AE93" s="394">
        <f t="shared" si="87"/>
        <v>1.5417881149247519</v>
      </c>
      <c r="AF93" s="395">
        <f t="shared" si="88"/>
        <v>2.553795247167352</v>
      </c>
      <c r="AG93" s="386">
        <f t="shared" si="89"/>
        <v>2.1897282259790285</v>
      </c>
      <c r="AI93" s="27">
        <f t="shared" si="90"/>
        <v>4.329384496523307</v>
      </c>
      <c r="AJ93" s="28">
        <f t="shared" si="91"/>
        <v>3.1573448712536929</v>
      </c>
      <c r="AK93" s="402">
        <f t="shared" si="92"/>
        <v>3.4980163185867204</v>
      </c>
      <c r="AL93" s="28">
        <f t="shared" si="93"/>
        <v>2.7824444878557015</v>
      </c>
      <c r="AM93" s="28">
        <f t="shared" si="94"/>
        <v>3.1405363894139886</v>
      </c>
      <c r="AN93" s="402">
        <f t="shared" si="95"/>
        <v>3.0287932050474464</v>
      </c>
      <c r="AO93" s="384">
        <f t="shared" si="96"/>
        <v>-0.35731176334877829</v>
      </c>
      <c r="AP93" s="385">
        <f t="shared" si="97"/>
        <v>-5.3236128852247036E-3</v>
      </c>
      <c r="AQ93" s="386">
        <f t="shared" si="98"/>
        <v>-0.13413977260370555</v>
      </c>
    </row>
    <row r="94" spans="1:43" ht="19.5" customHeight="1">
      <c r="A94" s="8" t="s">
        <v>237</v>
      </c>
      <c r="B94" s="19">
        <v>15.67</v>
      </c>
      <c r="C94" s="371">
        <v>29.86</v>
      </c>
      <c r="D94" s="375">
        <v>45.53</v>
      </c>
      <c r="E94" s="19">
        <v>38.1</v>
      </c>
      <c r="F94" s="369">
        <v>497.94999999999993</v>
      </c>
      <c r="G94" s="377">
        <v>536.04999999999995</v>
      </c>
      <c r="H94" s="345">
        <f t="shared" si="55"/>
        <v>6.4840699600942102E-4</v>
      </c>
      <c r="I94" s="323">
        <f t="shared" si="56"/>
        <v>2.6082666504545325E-4</v>
      </c>
      <c r="J94" s="399">
        <f t="shared" si="57"/>
        <v>3.2838299395856075E-4</v>
      </c>
      <c r="K94" s="323">
        <f t="shared" si="58"/>
        <v>1.4894594356864316E-3</v>
      </c>
      <c r="L94" s="323">
        <f t="shared" si="59"/>
        <v>3.8820950168775032E-3</v>
      </c>
      <c r="M94" s="399">
        <f t="shared" si="60"/>
        <v>3.484280470895581E-3</v>
      </c>
      <c r="N94" s="394">
        <f t="shared" ref="N94:N95" si="99">(E94-B94)/B94</f>
        <v>1.431397574984046</v>
      </c>
      <c r="O94" s="395">
        <f t="shared" ref="O94:O95" si="100">(F94-C94)/C94</f>
        <v>15.67615539182853</v>
      </c>
      <c r="P94" s="386">
        <f t="shared" ref="P94:P95" si="101">(G94-D94)/D94</f>
        <v>10.773555897210629</v>
      </c>
      <c r="R94" s="401">
        <v>4.2839999999999998</v>
      </c>
      <c r="S94" s="369">
        <v>6.7379999999999995</v>
      </c>
      <c r="T94" s="374">
        <v>11.021999999999998</v>
      </c>
      <c r="U94" s="19">
        <v>10.135999999999999</v>
      </c>
      <c r="V94" s="119">
        <v>125.21100000000001</v>
      </c>
      <c r="W94" s="375">
        <v>135.34700000000001</v>
      </c>
      <c r="X94" s="345">
        <f t="shared" si="62"/>
        <v>6.5158341309551836E-4</v>
      </c>
      <c r="Y94" s="323">
        <f t="shared" si="63"/>
        <v>2.2349140811859567E-4</v>
      </c>
      <c r="Z94" s="399">
        <f t="shared" si="64"/>
        <v>3.0013427618665435E-4</v>
      </c>
      <c r="AA94" s="323">
        <f t="shared" si="65"/>
        <v>1.5020083582556669E-3</v>
      </c>
      <c r="AB94" s="323">
        <f t="shared" si="66"/>
        <v>3.8243841900285598E-3</v>
      </c>
      <c r="AC94" s="399">
        <f t="shared" si="67"/>
        <v>3.4275067272166596E-3</v>
      </c>
      <c r="AE94" s="394">
        <f t="shared" ref="AE94:AE95" si="102">(U94-R94)/R94</f>
        <v>1.3660130718954249</v>
      </c>
      <c r="AF94" s="395">
        <f t="shared" ref="AF94:AF95" si="103">(V94-S94)/S94</f>
        <v>17.582813891362424</v>
      </c>
      <c r="AG94" s="386">
        <f t="shared" ref="AG94:AG95" si="104">(W94-T94)/T94</f>
        <v>11.279713300671387</v>
      </c>
      <c r="AI94" s="27">
        <f t="shared" ref="AI94:AI95" si="105">(R94/B94)*10</f>
        <v>2.7338864071474154</v>
      </c>
      <c r="AJ94" s="28">
        <f t="shared" ref="AJ94:AJ95" si="106">(S94/C94)*10</f>
        <v>2.2565304755525788</v>
      </c>
      <c r="AK94" s="402">
        <f t="shared" ref="AK94:AK95" si="107">(T94/D94)*10</f>
        <v>2.4208214364155496</v>
      </c>
      <c r="AL94" s="28">
        <f t="shared" ref="AL94:AL95" si="108">(U94/E94)*10</f>
        <v>2.6603674540682407</v>
      </c>
      <c r="AM94" s="28">
        <f t="shared" ref="AM94:AM95" si="109">(V94/F94)*10</f>
        <v>2.5145295712420932</v>
      </c>
      <c r="AN94" s="402">
        <f t="shared" ref="AN94:AN95" si="110">(W94/G94)*10</f>
        <v>2.5248950657587916</v>
      </c>
      <c r="AO94" s="384">
        <f t="shared" ref="AO94:AO95" si="111">(AL94-AI94)/AI94</f>
        <v>-2.6891736572144422E-2</v>
      </c>
      <c r="AP94" s="385">
        <f t="shared" ref="AP94:AP95" si="112">(AM94-AJ94)/AJ94</f>
        <v>0.11433441670063668</v>
      </c>
      <c r="AQ94" s="386">
        <f t="shared" ref="AQ94:AQ95" si="113">(AN94-AK94)/AK94</f>
        <v>4.2991039230609797E-2</v>
      </c>
    </row>
    <row r="95" spans="1:43" ht="19.5" customHeight="1">
      <c r="A95" s="8" t="s">
        <v>227</v>
      </c>
      <c r="B95" s="19">
        <v>30.47</v>
      </c>
      <c r="C95" s="371">
        <v>821.18000000000006</v>
      </c>
      <c r="D95" s="375">
        <v>851.65000000000009</v>
      </c>
      <c r="E95" s="19">
        <v>21.470000000000002</v>
      </c>
      <c r="F95" s="369">
        <v>582.21</v>
      </c>
      <c r="G95" s="377">
        <v>603.68000000000006</v>
      </c>
      <c r="H95" s="345">
        <f t="shared" si="55"/>
        <v>1.2608143693941963E-3</v>
      </c>
      <c r="I95" s="323">
        <f t="shared" si="56"/>
        <v>7.1729953383129711E-3</v>
      </c>
      <c r="J95" s="399">
        <f t="shared" si="57"/>
        <v>6.1424857633386402E-3</v>
      </c>
      <c r="K95" s="323">
        <f t="shared" si="58"/>
        <v>8.3933580273458505E-4</v>
      </c>
      <c r="L95" s="323">
        <f t="shared" si="59"/>
        <v>4.5389989753514444E-3</v>
      </c>
      <c r="M95" s="399">
        <f t="shared" si="60"/>
        <v>3.9238698529432793E-3</v>
      </c>
      <c r="N95" s="394">
        <f t="shared" si="99"/>
        <v>-0.29537249753856243</v>
      </c>
      <c r="O95" s="395">
        <f t="shared" si="100"/>
        <v>-0.29100806156993597</v>
      </c>
      <c r="P95" s="386">
        <f t="shared" si="101"/>
        <v>-0.29116421064991488</v>
      </c>
      <c r="R95" s="401">
        <v>10.836999999999998</v>
      </c>
      <c r="S95" s="369">
        <v>191.24200000000002</v>
      </c>
      <c r="T95" s="374">
        <v>202.07900000000001</v>
      </c>
      <c r="U95" s="19">
        <v>8.0869999999999997</v>
      </c>
      <c r="V95" s="119">
        <v>126.812</v>
      </c>
      <c r="W95" s="375">
        <v>134.899</v>
      </c>
      <c r="X95" s="345">
        <f t="shared" si="62"/>
        <v>1.6482748477395265E-3</v>
      </c>
      <c r="Y95" s="323">
        <f t="shared" si="63"/>
        <v>6.343268606621621E-3</v>
      </c>
      <c r="Z95" s="399">
        <f t="shared" si="64"/>
        <v>5.5027068043479342E-3</v>
      </c>
      <c r="AA95" s="323">
        <f t="shared" si="65"/>
        <v>1.198376242424386E-3</v>
      </c>
      <c r="AB95" s="323">
        <f t="shared" si="66"/>
        <v>3.8732843592488011E-3</v>
      </c>
      <c r="AC95" s="399">
        <f t="shared" si="67"/>
        <v>3.4161616437364708E-3</v>
      </c>
      <c r="AE95" s="394">
        <f t="shared" si="102"/>
        <v>-0.25376026575620547</v>
      </c>
      <c r="AF95" s="395">
        <f t="shared" si="103"/>
        <v>-0.33690298156262755</v>
      </c>
      <c r="AG95" s="386">
        <f t="shared" si="104"/>
        <v>-0.33244424210333584</v>
      </c>
      <c r="AI95" s="27">
        <f t="shared" si="105"/>
        <v>3.5566130620282239</v>
      </c>
      <c r="AJ95" s="28">
        <f t="shared" si="106"/>
        <v>2.3288682140334642</v>
      </c>
      <c r="AK95" s="402">
        <f t="shared" si="107"/>
        <v>2.3727939881406677</v>
      </c>
      <c r="AL95" s="28">
        <f t="shared" si="108"/>
        <v>3.7666511411271535</v>
      </c>
      <c r="AM95" s="28">
        <f t="shared" si="109"/>
        <v>2.178114426066196</v>
      </c>
      <c r="AN95" s="402">
        <f t="shared" si="110"/>
        <v>2.2346110522130926</v>
      </c>
      <c r="AO95" s="384">
        <f t="shared" si="111"/>
        <v>5.9055645198342575E-2</v>
      </c>
      <c r="AP95" s="385">
        <f t="shared" si="112"/>
        <v>-6.4732640111984457E-2</v>
      </c>
      <c r="AQ95" s="386">
        <f t="shared" si="113"/>
        <v>-5.8236381505608843E-2</v>
      </c>
    </row>
    <row r="96" spans="1:43" ht="19.5" customHeight="1" thickBot="1">
      <c r="A96" s="8" t="s">
        <v>17</v>
      </c>
      <c r="B96" s="19">
        <f t="shared" ref="B96:G96" si="114">B97-SUM(B69:B95)</f>
        <v>394.81000000000859</v>
      </c>
      <c r="C96" s="371">
        <f t="shared" si="114"/>
        <v>2878.3400000000838</v>
      </c>
      <c r="D96" s="376">
        <f t="shared" si="114"/>
        <v>3273.1499999999651</v>
      </c>
      <c r="E96" s="21">
        <f t="shared" si="114"/>
        <v>702.91999999999462</v>
      </c>
      <c r="F96" s="119">
        <f t="shared" si="114"/>
        <v>2982.1000000000058</v>
      </c>
      <c r="G96" s="375">
        <f t="shared" si="114"/>
        <v>3685.0199999999604</v>
      </c>
      <c r="H96" s="345">
        <f t="shared" si="55"/>
        <v>1.6336794262570842E-2</v>
      </c>
      <c r="I96" s="323">
        <f t="shared" si="56"/>
        <v>2.5142257972771326E-2</v>
      </c>
      <c r="J96" s="399">
        <f t="shared" si="57"/>
        <v>2.360744117451025E-2</v>
      </c>
      <c r="K96" s="323">
        <f t="shared" si="58"/>
        <v>2.7479549252826734E-2</v>
      </c>
      <c r="L96" s="323">
        <f t="shared" si="59"/>
        <v>2.3248911637374088E-2</v>
      </c>
      <c r="M96" s="399">
        <f t="shared" si="60"/>
        <v>2.3952323889300433E-2</v>
      </c>
      <c r="N96" s="396">
        <f t="shared" si="61"/>
        <v>0.78040069907038656</v>
      </c>
      <c r="O96" s="397">
        <f t="shared" si="61"/>
        <v>3.6048555764752938E-2</v>
      </c>
      <c r="P96" s="388">
        <f t="shared" si="61"/>
        <v>0.1258329132487053</v>
      </c>
      <c r="R96" s="19">
        <f t="shared" ref="R96:W96" si="115">R97-SUM(R69:R95)</f>
        <v>121.24500000000171</v>
      </c>
      <c r="S96" s="119">
        <f t="shared" si="115"/>
        <v>810.200000000008</v>
      </c>
      <c r="T96" s="375">
        <f t="shared" si="115"/>
        <v>931.44499999999971</v>
      </c>
      <c r="U96" s="119">
        <f t="shared" si="115"/>
        <v>175.72699999999713</v>
      </c>
      <c r="V96" s="123">
        <f t="shared" si="115"/>
        <v>866.76600000001054</v>
      </c>
      <c r="W96" s="376">
        <f t="shared" si="115"/>
        <v>1042.4930000000022</v>
      </c>
      <c r="X96" s="345">
        <f t="shared" si="62"/>
        <v>1.8440996946957808E-2</v>
      </c>
      <c r="Y96" s="323">
        <f t="shared" si="63"/>
        <v>2.6873365814438707E-2</v>
      </c>
      <c r="Z96" s="399">
        <f t="shared" si="64"/>
        <v>2.5363688158471984E-2</v>
      </c>
      <c r="AA96" s="323">
        <f t="shared" si="65"/>
        <v>2.604019561673138E-2</v>
      </c>
      <c r="AB96" s="323">
        <f t="shared" si="66"/>
        <v>2.6474081245691949E-2</v>
      </c>
      <c r="AC96" s="399">
        <f t="shared" si="67"/>
        <v>2.6399933286857368E-2</v>
      </c>
      <c r="AE96" s="396">
        <f t="shared" si="68"/>
        <v>0.44935461256129866</v>
      </c>
      <c r="AF96" s="397">
        <f t="shared" si="68"/>
        <v>6.981732905455687E-2</v>
      </c>
      <c r="AG96" s="388">
        <f t="shared" si="68"/>
        <v>0.11922121005534685</v>
      </c>
      <c r="AI96" s="27">
        <f t="shared" si="69"/>
        <v>3.0709708467363814</v>
      </c>
      <c r="AJ96" s="28">
        <f t="shared" si="69"/>
        <v>2.8148168736145989</v>
      </c>
      <c r="AK96" s="402">
        <f t="shared" si="69"/>
        <v>2.8457143730046273</v>
      </c>
      <c r="AL96" s="28">
        <f t="shared" si="69"/>
        <v>2.4999573208899801</v>
      </c>
      <c r="AM96" s="28">
        <f t="shared" si="69"/>
        <v>2.9065624895208368</v>
      </c>
      <c r="AN96" s="402">
        <f t="shared" si="69"/>
        <v>2.8290022849265766</v>
      </c>
      <c r="AO96" s="387">
        <f t="shared" si="83"/>
        <v>-0.1859390903867536</v>
      </c>
      <c r="AP96" s="385">
        <f t="shared" si="83"/>
        <v>3.2593813390220452E-2</v>
      </c>
      <c r="AQ96" s="386">
        <f t="shared" si="83"/>
        <v>-5.8727215340327191E-3</v>
      </c>
    </row>
    <row r="97" spans="1:43" ht="25.5" customHeight="1" thickBot="1">
      <c r="A97" s="12" t="s">
        <v>18</v>
      </c>
      <c r="B97" s="17">
        <v>24166.920000000006</v>
      </c>
      <c r="C97" s="372">
        <v>114482.16000000005</v>
      </c>
      <c r="D97" s="18">
        <v>138649.07999999999</v>
      </c>
      <c r="E97" s="17">
        <v>25579.75</v>
      </c>
      <c r="F97" s="373">
        <v>128268.37000000002</v>
      </c>
      <c r="G97" s="378">
        <v>153848.12000000002</v>
      </c>
      <c r="H97" s="334">
        <f t="shared" ref="H97:M97" si="116">SUM(H69:H96)</f>
        <v>1.0000000000000004</v>
      </c>
      <c r="I97" s="338">
        <f t="shared" si="116"/>
        <v>1.0000000000000002</v>
      </c>
      <c r="J97" s="335">
        <f t="shared" si="116"/>
        <v>0.99999999999999978</v>
      </c>
      <c r="K97" s="338">
        <f t="shared" si="116"/>
        <v>0.99999999999999989</v>
      </c>
      <c r="L97" s="338">
        <f t="shared" si="116"/>
        <v>1.0000000000000004</v>
      </c>
      <c r="M97" s="335">
        <f t="shared" si="116"/>
        <v>0.99999999999999956</v>
      </c>
      <c r="N97" s="389">
        <f t="shared" si="61"/>
        <v>5.8461318198595194E-2</v>
      </c>
      <c r="O97" s="390">
        <f t="shared" si="61"/>
        <v>0.12042234353369967</v>
      </c>
      <c r="P97" s="391">
        <f t="shared" si="61"/>
        <v>0.10962236460566517</v>
      </c>
      <c r="R97" s="17">
        <v>6574.7530000000015</v>
      </c>
      <c r="S97" s="372">
        <v>30148.810000000005</v>
      </c>
      <c r="T97" s="18">
        <v>36723.562999999995</v>
      </c>
      <c r="U97" s="17">
        <v>6748.2979999999998</v>
      </c>
      <c r="V97" s="373">
        <v>32740.173000000024</v>
      </c>
      <c r="W97" s="378">
        <v>39488.471000000012</v>
      </c>
      <c r="X97" s="334">
        <f t="shared" ref="X97:AC97" si="117">SUM(X69:X96)</f>
        <v>1</v>
      </c>
      <c r="Y97" s="338">
        <f t="shared" si="117"/>
        <v>0.99999999999999989</v>
      </c>
      <c r="Z97" s="335">
        <f t="shared" si="117"/>
        <v>1</v>
      </c>
      <c r="AA97" s="338">
        <f t="shared" si="117"/>
        <v>0.99999999999999989</v>
      </c>
      <c r="AB97" s="338">
        <f t="shared" si="117"/>
        <v>0.99999999999999967</v>
      </c>
      <c r="AC97" s="335">
        <f t="shared" si="117"/>
        <v>1</v>
      </c>
      <c r="AE97" s="389">
        <f t="shared" si="68"/>
        <v>2.6395668400014147E-2</v>
      </c>
      <c r="AF97" s="390">
        <f t="shared" si="68"/>
        <v>8.5952414042213238E-2</v>
      </c>
      <c r="AG97" s="391">
        <f t="shared" si="68"/>
        <v>7.5289753339021548E-2</v>
      </c>
      <c r="AI97" s="403">
        <f t="shared" si="69"/>
        <v>2.7205589293132926</v>
      </c>
      <c r="AJ97" s="404">
        <f t="shared" si="69"/>
        <v>2.6334941618851349</v>
      </c>
      <c r="AK97" s="405">
        <f t="shared" si="69"/>
        <v>2.6486697928323792</v>
      </c>
      <c r="AL97" s="404">
        <f t="shared" si="69"/>
        <v>2.6381407167779196</v>
      </c>
      <c r="AM97" s="404">
        <f t="shared" si="69"/>
        <v>2.5524743941160253</v>
      </c>
      <c r="AN97" s="405">
        <f t="shared" si="69"/>
        <v>2.5667178123463588</v>
      </c>
      <c r="AO97" s="389">
        <f t="shared" si="83"/>
        <v>-3.029458823601975E-2</v>
      </c>
      <c r="AP97" s="390">
        <f t="shared" si="83"/>
        <v>-3.0765121465510737E-2</v>
      </c>
      <c r="AQ97" s="391">
        <f t="shared" si="83"/>
        <v>-3.0940806856253826E-2</v>
      </c>
    </row>
  </sheetData>
  <mergeCells count="66">
    <mergeCell ref="AE67:AG67"/>
    <mergeCell ref="AI67:AK67"/>
    <mergeCell ref="AL67:AN67"/>
    <mergeCell ref="AO67:AQ67"/>
    <mergeCell ref="AE66:AG66"/>
    <mergeCell ref="AI66:AN66"/>
    <mergeCell ref="AO66:AQ66"/>
    <mergeCell ref="R67:T67"/>
    <mergeCell ref="U67:W67"/>
    <mergeCell ref="A66:A68"/>
    <mergeCell ref="B66:G66"/>
    <mergeCell ref="H66:M66"/>
    <mergeCell ref="N66:P66"/>
    <mergeCell ref="R66:W66"/>
    <mergeCell ref="B67:D67"/>
    <mergeCell ref="E67:G67"/>
    <mergeCell ref="H67:J67"/>
    <mergeCell ref="K67:M67"/>
    <mergeCell ref="N67:P67"/>
    <mergeCell ref="X66:AC66"/>
    <mergeCell ref="X67:Z67"/>
    <mergeCell ref="AA67:AC67"/>
    <mergeCell ref="X38:Z38"/>
    <mergeCell ref="AA38:AC38"/>
    <mergeCell ref="AL38:AN38"/>
    <mergeCell ref="AO38:AQ38"/>
    <mergeCell ref="AE37:AG37"/>
    <mergeCell ref="AI37:AN37"/>
    <mergeCell ref="AO37:AQ37"/>
    <mergeCell ref="H38:J38"/>
    <mergeCell ref="K38:M38"/>
    <mergeCell ref="N38:P38"/>
    <mergeCell ref="AE38:AG38"/>
    <mergeCell ref="AI38:AK38"/>
    <mergeCell ref="AO5:AQ5"/>
    <mergeCell ref="A37:A39"/>
    <mergeCell ref="B37:G37"/>
    <mergeCell ref="H37:M37"/>
    <mergeCell ref="N37:P37"/>
    <mergeCell ref="R37:W37"/>
    <mergeCell ref="X37:AC37"/>
    <mergeCell ref="A4:A6"/>
    <mergeCell ref="AA5:AC5"/>
    <mergeCell ref="R38:T38"/>
    <mergeCell ref="U38:W38"/>
    <mergeCell ref="AE5:AG5"/>
    <mergeCell ref="AI5:AK5"/>
    <mergeCell ref="AL5:AN5"/>
    <mergeCell ref="B38:D38"/>
    <mergeCell ref="E38:G38"/>
    <mergeCell ref="AE4:AG4"/>
    <mergeCell ref="AI4:AN4"/>
    <mergeCell ref="AO4:AQ4"/>
    <mergeCell ref="B5:D5"/>
    <mergeCell ref="E5:G5"/>
    <mergeCell ref="H5:J5"/>
    <mergeCell ref="K5:M5"/>
    <mergeCell ref="N5:P5"/>
    <mergeCell ref="R5:T5"/>
    <mergeCell ref="U5:W5"/>
    <mergeCell ref="B4:G4"/>
    <mergeCell ref="H4:M4"/>
    <mergeCell ref="N4:P4"/>
    <mergeCell ref="R4:W4"/>
    <mergeCell ref="X4:AC4"/>
    <mergeCell ref="X5:Z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A0A5AD1-BCDF-49AF-963D-8179B19A8A4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N7:P33</xm:sqref>
        </x14:conditionalFormatting>
        <x14:conditionalFormatting xmlns:xm="http://schemas.microsoft.com/office/excel/2006/main">
          <x14:cfRule type="iconSet" priority="9" id="{E25D02AF-65C2-4831-B77E-0A35C080898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N40:P63</xm:sqref>
        </x14:conditionalFormatting>
        <x14:conditionalFormatting xmlns:xm="http://schemas.microsoft.com/office/excel/2006/main">
          <x14:cfRule type="iconSet" priority="379" id="{F45E0B0B-C6F1-4BEC-8A81-A80700A60EB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N69:P97</xm:sqref>
        </x14:conditionalFormatting>
        <x14:conditionalFormatting xmlns:xm="http://schemas.microsoft.com/office/excel/2006/main">
          <x14:cfRule type="iconSet" priority="6" id="{31573C97-BAF6-488E-A689-A817F18E47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AE7:AF33</xm:sqref>
        </x14:conditionalFormatting>
        <x14:conditionalFormatting xmlns:xm="http://schemas.microsoft.com/office/excel/2006/main">
          <x14:cfRule type="iconSet" priority="10" id="{AF5C932E-AE0E-4B67-A1C3-594331AB29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AE40:AF63</xm:sqref>
        </x14:conditionalFormatting>
        <x14:conditionalFormatting xmlns:xm="http://schemas.microsoft.com/office/excel/2006/main">
          <x14:cfRule type="iconSet" priority="381" id="{5BA6AC64-B4CE-45D1-A2B7-56CE70B994D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AE69:AF97</xm:sqref>
        </x14:conditionalFormatting>
        <x14:conditionalFormatting xmlns:xm="http://schemas.microsoft.com/office/excel/2006/main">
          <x14:cfRule type="iconSet" priority="8" id="{6B8CA9DB-AD21-4DB3-9CBF-1699782AC79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AG7:AG33</xm:sqref>
        </x14:conditionalFormatting>
        <x14:conditionalFormatting xmlns:xm="http://schemas.microsoft.com/office/excel/2006/main">
          <x14:cfRule type="iconSet" priority="11" id="{FC84AEBD-81B4-4933-8F81-3AF535C9668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AG40:AG63</xm:sqref>
        </x14:conditionalFormatting>
        <x14:conditionalFormatting xmlns:xm="http://schemas.microsoft.com/office/excel/2006/main">
          <x14:cfRule type="iconSet" priority="383" id="{7BBE5C0A-C52C-4992-96AC-DEBE4D196C2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AG69:AG97</xm:sqref>
        </x14:conditionalFormatting>
        <x14:conditionalFormatting xmlns:xm="http://schemas.microsoft.com/office/excel/2006/main">
          <x14:cfRule type="iconSet" priority="5" id="{7FC3AD2C-C717-452B-B27E-CED4879A6AC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AO7:AQ33</xm:sqref>
        </x14:conditionalFormatting>
        <x14:conditionalFormatting xmlns:xm="http://schemas.microsoft.com/office/excel/2006/main">
          <x14:cfRule type="iconSet" priority="12" id="{60E298AE-5501-4F96-A909-F89452003B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AO40:AQ63</xm:sqref>
        </x14:conditionalFormatting>
        <x14:conditionalFormatting xmlns:xm="http://schemas.microsoft.com/office/excel/2006/main">
          <x14:cfRule type="iconSet" priority="385" id="{C49E117B-68FE-4243-8E94-530AAF9C4EB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AO69:AQ97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A27"/>
  <sheetViews>
    <sheetView showGridLines="0" showRowColHeaders="0" topLeftCell="A4" workbookViewId="0">
      <selection activeCell="A17" sqref="A17"/>
    </sheetView>
  </sheetViews>
  <sheetFormatPr defaultRowHeight="15"/>
  <cols>
    <col min="1" max="1" width="152.5703125" customWidth="1"/>
  </cols>
  <sheetData>
    <row r="1" spans="1:1" ht="18.75">
      <c r="A1" s="7" t="s">
        <v>27</v>
      </c>
    </row>
    <row r="3" spans="1:1" ht="46.5" customHeight="1">
      <c r="A3" s="6" t="s">
        <v>28</v>
      </c>
    </row>
    <row r="5" spans="1:1">
      <c r="A5" t="s">
        <v>32</v>
      </c>
    </row>
    <row r="7" spans="1:1">
      <c r="A7" t="s">
        <v>125</v>
      </c>
    </row>
    <row r="9" spans="1:1">
      <c r="A9" t="s">
        <v>94</v>
      </c>
    </row>
    <row r="11" spans="1:1">
      <c r="A11" t="s">
        <v>101</v>
      </c>
    </row>
    <row r="13" spans="1:1">
      <c r="A13" t="s">
        <v>107</v>
      </c>
    </row>
    <row r="15" spans="1:1">
      <c r="A15" t="s">
        <v>106</v>
      </c>
    </row>
    <row r="17" spans="1:1">
      <c r="A17" t="s">
        <v>121</v>
      </c>
    </row>
    <row r="19" spans="1:1">
      <c r="A19" t="s">
        <v>122</v>
      </c>
    </row>
    <row r="21" spans="1:1">
      <c r="A21" t="s">
        <v>123</v>
      </c>
    </row>
    <row r="23" spans="1:1">
      <c r="A23" t="s">
        <v>124</v>
      </c>
    </row>
    <row r="25" spans="1:1">
      <c r="A25" t="s">
        <v>126</v>
      </c>
    </row>
    <row r="27" spans="1:1">
      <c r="A27" t="s">
        <v>260</v>
      </c>
    </row>
  </sheetData>
  <customSheetViews>
    <customSheetView guid="{D2454DF7-9151-402B-B9E4-208D72282370}" showGridLines="0" showRowCol="0">
      <pageMargins left="0.7" right="0.7" top="0.75" bottom="0.75" header="0.3" footer="0.3"/>
      <pageSetup paperSize="9" orientation="portrait" horizontalDpi="4294967292" verticalDpi="0" r:id="rId1"/>
    </customSheetView>
  </customSheetViews>
  <pageMargins left="0.7" right="0.7" top="0.75" bottom="0.75" header="0.3" footer="0.3"/>
  <pageSetup paperSize="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E6BAB-1FC7-44BF-BD14-A9B0007214E6}">
  <sheetPr>
    <pageSetUpPr fitToPage="1"/>
  </sheetPr>
  <dimension ref="A1:AG57"/>
  <sheetViews>
    <sheetView showGridLines="0" workbookViewId="0">
      <selection activeCell="E27" sqref="E27:J35"/>
    </sheetView>
  </sheetViews>
  <sheetFormatPr defaultRowHeight="15"/>
  <cols>
    <col min="1" max="2" width="2.85546875" customWidth="1"/>
    <col min="3" max="3" width="2.28515625" customWidth="1"/>
    <col min="4" max="4" width="22" customWidth="1"/>
    <col min="11" max="11" width="1.7109375" customWidth="1"/>
    <col min="18" max="18" width="1.7109375" customWidth="1"/>
    <col min="19" max="21" width="10.5703125" customWidth="1"/>
    <col min="22" max="22" width="10.85546875" customWidth="1"/>
    <col min="23" max="23" width="2.140625" customWidth="1"/>
    <col min="28" max="28" width="10.85546875" customWidth="1"/>
    <col min="29" max="29" width="2" customWidth="1"/>
    <col min="32" max="32" width="10.85546875" customWidth="1"/>
  </cols>
  <sheetData>
    <row r="1" spans="1:33" ht="15.75">
      <c r="A1" s="30" t="s">
        <v>149</v>
      </c>
      <c r="B1" s="4"/>
    </row>
    <row r="3" spans="1:33">
      <c r="A3" s="1" t="s">
        <v>132</v>
      </c>
    </row>
    <row r="4" spans="1:33" ht="15.75" thickBot="1"/>
    <row r="5" spans="1:33" ht="15.75" customHeight="1">
      <c r="A5" s="467" t="s">
        <v>16</v>
      </c>
      <c r="B5" s="450"/>
      <c r="C5" s="450"/>
      <c r="D5" s="450"/>
      <c r="E5" s="458" t="s">
        <v>177</v>
      </c>
      <c r="F5" s="511"/>
      <c r="G5" s="511"/>
      <c r="H5" s="511"/>
      <c r="I5" s="511"/>
      <c r="J5" s="459"/>
      <c r="L5" s="512" t="s">
        <v>129</v>
      </c>
      <c r="M5" s="511"/>
      <c r="N5" s="511"/>
      <c r="O5" s="511"/>
      <c r="P5" s="511"/>
      <c r="Q5" s="459"/>
      <c r="S5" s="517" t="s">
        <v>154</v>
      </c>
      <c r="T5" s="517"/>
      <c r="U5" s="517"/>
    </row>
    <row r="6" spans="1:33" ht="15.75" customHeight="1">
      <c r="A6" s="485"/>
      <c r="B6" s="451"/>
      <c r="C6" s="451"/>
      <c r="D6" s="451"/>
      <c r="E6" s="500">
        <v>2025</v>
      </c>
      <c r="F6" s="498"/>
      <c r="G6" s="499"/>
      <c r="H6" s="513">
        <v>2026</v>
      </c>
      <c r="I6" s="514"/>
      <c r="J6" s="515"/>
      <c r="L6" s="497">
        <f>E6</f>
        <v>2025</v>
      </c>
      <c r="M6" s="498"/>
      <c r="N6" s="499"/>
      <c r="O6" s="500">
        <f>H6</f>
        <v>2026</v>
      </c>
      <c r="P6" s="498"/>
      <c r="Q6" s="501"/>
      <c r="S6" s="520" t="s">
        <v>128</v>
      </c>
      <c r="T6" s="519" t="s">
        <v>127</v>
      </c>
      <c r="U6" s="451" t="s">
        <v>12</v>
      </c>
    </row>
    <row r="7" spans="1:33" ht="19.5" customHeight="1" thickBot="1">
      <c r="A7" s="468"/>
      <c r="B7" s="491"/>
      <c r="C7" s="491"/>
      <c r="D7" s="491"/>
      <c r="E7" s="99" t="s">
        <v>29</v>
      </c>
      <c r="F7" s="160" t="s">
        <v>30</v>
      </c>
      <c r="G7" s="134" t="s">
        <v>12</v>
      </c>
      <c r="H7" s="352" t="s">
        <v>29</v>
      </c>
      <c r="I7" s="353" t="s">
        <v>30</v>
      </c>
      <c r="J7" s="354" t="s">
        <v>12</v>
      </c>
      <c r="L7" s="25" t="s">
        <v>29</v>
      </c>
      <c r="M7" s="135" t="s">
        <v>30</v>
      </c>
      <c r="N7" s="176" t="s">
        <v>12</v>
      </c>
      <c r="O7" s="99" t="s">
        <v>29</v>
      </c>
      <c r="P7" s="135" t="s">
        <v>30</v>
      </c>
      <c r="Q7" s="166" t="s">
        <v>12</v>
      </c>
      <c r="S7" s="457"/>
      <c r="T7" s="445"/>
      <c r="U7" s="491"/>
    </row>
    <row r="8" spans="1:33" ht="24" customHeight="1" thickBot="1">
      <c r="A8" s="12" t="s">
        <v>20</v>
      </c>
      <c r="B8" s="13"/>
      <c r="C8" s="13"/>
      <c r="D8" s="13"/>
      <c r="E8" s="17">
        <v>43420.17</v>
      </c>
      <c r="F8" s="340">
        <v>138850.59999999998</v>
      </c>
      <c r="G8" s="162">
        <v>182270.76999999996</v>
      </c>
      <c r="H8" s="17">
        <v>37933.74</v>
      </c>
      <c r="I8" s="340">
        <v>77141.119999999981</v>
      </c>
      <c r="J8" s="18">
        <v>115074.85999999999</v>
      </c>
      <c r="L8" s="334">
        <f t="shared" ref="L8:Q8" si="0">E8/E16</f>
        <v>0.69640959116811096</v>
      </c>
      <c r="M8" s="343">
        <f t="shared" si="0"/>
        <v>0.39601726713386903</v>
      </c>
      <c r="N8" s="338">
        <f t="shared" si="0"/>
        <v>0.44136975875625639</v>
      </c>
      <c r="O8" s="334">
        <f t="shared" si="0"/>
        <v>0.68978299889823802</v>
      </c>
      <c r="P8" s="343">
        <f t="shared" si="0"/>
        <v>0.25966157439137189</v>
      </c>
      <c r="Q8" s="335">
        <f t="shared" si="0"/>
        <v>0.32684568127475733</v>
      </c>
      <c r="S8" s="325">
        <f t="shared" ref="S8:U19" si="1">(H8-E8)/E8</f>
        <v>-0.12635671394193068</v>
      </c>
      <c r="T8" s="329">
        <f t="shared" si="1"/>
        <v>-0.44443077667651421</v>
      </c>
      <c r="U8" s="164">
        <f t="shared" si="1"/>
        <v>-0.36865982406284886</v>
      </c>
    </row>
    <row r="9" spans="1:33" s="3" customFormat="1" ht="24" customHeight="1">
      <c r="A9" s="46"/>
      <c r="B9" s="177" t="s">
        <v>33</v>
      </c>
      <c r="C9" s="177"/>
      <c r="D9" s="178"/>
      <c r="E9" s="39">
        <v>13625.070000000002</v>
      </c>
      <c r="F9" s="153">
        <v>36642.419999999976</v>
      </c>
      <c r="G9" s="112">
        <v>50267.489999999976</v>
      </c>
      <c r="H9" s="39">
        <v>14925.780000000002</v>
      </c>
      <c r="I9" s="153">
        <v>34058.899999999994</v>
      </c>
      <c r="J9" s="20">
        <v>48984.679999999993</v>
      </c>
      <c r="K9"/>
      <c r="L9" s="345">
        <f t="shared" ref="L9:Q9" si="2">E9/E8</f>
        <v>0.31379586952331145</v>
      </c>
      <c r="M9" s="346">
        <f t="shared" si="2"/>
        <v>0.26389817544900768</v>
      </c>
      <c r="N9" s="347">
        <f t="shared" si="2"/>
        <v>0.27578470206714983</v>
      </c>
      <c r="O9" s="345">
        <f t="shared" si="2"/>
        <v>0.3934697712379534</v>
      </c>
      <c r="P9" s="346">
        <f t="shared" si="2"/>
        <v>0.44151420150498205</v>
      </c>
      <c r="Q9" s="347">
        <f t="shared" si="2"/>
        <v>0.42567664214407908</v>
      </c>
      <c r="R9"/>
      <c r="S9" s="326">
        <f t="shared" si="1"/>
        <v>9.5464463668810562E-2</v>
      </c>
      <c r="T9" s="330">
        <f t="shared" si="1"/>
        <v>-7.0506260230628434E-2</v>
      </c>
      <c r="U9" s="209">
        <f t="shared" si="1"/>
        <v>-2.55196748435218E-2</v>
      </c>
      <c r="V9"/>
      <c r="W9"/>
      <c r="X9"/>
      <c r="Y9"/>
      <c r="Z9"/>
      <c r="AA9"/>
      <c r="AB9"/>
      <c r="AC9"/>
      <c r="AD9"/>
      <c r="AE9"/>
      <c r="AF9"/>
      <c r="AG9"/>
    </row>
    <row r="10" spans="1:33" ht="24" customHeight="1">
      <c r="A10" s="8"/>
      <c r="B10" t="s">
        <v>37</v>
      </c>
      <c r="E10" s="19">
        <v>4599.2199999999984</v>
      </c>
      <c r="F10" s="154">
        <v>26370.290000000005</v>
      </c>
      <c r="G10" s="119">
        <v>30969.510000000002</v>
      </c>
      <c r="H10" s="19">
        <v>6824.53</v>
      </c>
      <c r="I10" s="154">
        <v>19378.039999999997</v>
      </c>
      <c r="J10" s="20">
        <v>26202.569999999996</v>
      </c>
      <c r="L10" s="345">
        <f t="shared" ref="L10:Q10" si="3">E10/E8</f>
        <v>0.10592358344059911</v>
      </c>
      <c r="M10" s="346">
        <f t="shared" si="3"/>
        <v>0.18991844471683961</v>
      </c>
      <c r="N10" s="347">
        <f t="shared" si="3"/>
        <v>0.16990936067258622</v>
      </c>
      <c r="O10" s="345">
        <f t="shared" si="3"/>
        <v>0.17990659502595843</v>
      </c>
      <c r="P10" s="346">
        <f t="shared" si="3"/>
        <v>0.25120247152232172</v>
      </c>
      <c r="Q10" s="347">
        <f t="shared" si="3"/>
        <v>0.22770021184470698</v>
      </c>
      <c r="S10" s="326">
        <f t="shared" si="1"/>
        <v>0.48384508677558413</v>
      </c>
      <c r="T10" s="330">
        <f t="shared" si="1"/>
        <v>-0.26515635588383768</v>
      </c>
      <c r="U10" s="209">
        <f t="shared" si="1"/>
        <v>-0.15392364942164102</v>
      </c>
    </row>
    <row r="11" spans="1:33" ht="24" customHeight="1" thickBot="1">
      <c r="A11" s="8"/>
      <c r="B11" t="s">
        <v>36</v>
      </c>
      <c r="E11" s="19">
        <v>25195.879999999997</v>
      </c>
      <c r="F11" s="154">
        <v>75837.889999999985</v>
      </c>
      <c r="G11" s="119">
        <v>101033.76999999999</v>
      </c>
      <c r="H11" s="19">
        <v>16183.429999999998</v>
      </c>
      <c r="I11" s="154">
        <v>23704.179999999997</v>
      </c>
      <c r="J11" s="20">
        <v>39887.609999999993</v>
      </c>
      <c r="L11" s="345">
        <f t="shared" ref="L11:Q11" si="4">E11/E8</f>
        <v>0.58028054703608944</v>
      </c>
      <c r="M11" s="346">
        <f t="shared" si="4"/>
        <v>0.54618337983415266</v>
      </c>
      <c r="N11" s="347">
        <f t="shared" si="4"/>
        <v>0.554305937260264</v>
      </c>
      <c r="O11" s="345">
        <f t="shared" si="4"/>
        <v>0.42662363373608825</v>
      </c>
      <c r="P11" s="346">
        <f t="shared" si="4"/>
        <v>0.30728332697269628</v>
      </c>
      <c r="Q11" s="347">
        <f t="shared" si="4"/>
        <v>0.34662314601121391</v>
      </c>
      <c r="S11" s="326">
        <f t="shared" si="1"/>
        <v>-0.35769538511851939</v>
      </c>
      <c r="T11" s="330">
        <f t="shared" si="1"/>
        <v>-0.68743618790026995</v>
      </c>
      <c r="U11" s="209">
        <f t="shared" si="1"/>
        <v>-0.60520517050883094</v>
      </c>
    </row>
    <row r="12" spans="1:33" ht="24" customHeight="1" thickBot="1">
      <c r="A12" s="12" t="s">
        <v>21</v>
      </c>
      <c r="B12" s="13"/>
      <c r="C12" s="13"/>
      <c r="D12" s="13"/>
      <c r="E12" s="17">
        <v>18928.44000000001</v>
      </c>
      <c r="F12" s="340">
        <v>211766.93999999994</v>
      </c>
      <c r="G12" s="162">
        <v>230695.37999999995</v>
      </c>
      <c r="H12" s="17">
        <v>17059.989999999991</v>
      </c>
      <c r="I12" s="340">
        <v>219942.18999999997</v>
      </c>
      <c r="J12" s="18">
        <v>237002.18</v>
      </c>
      <c r="L12" s="334">
        <f t="shared" ref="L12:Q12" si="5">E12/E16</f>
        <v>0.30359040883188909</v>
      </c>
      <c r="M12" s="343">
        <f t="shared" si="5"/>
        <v>0.60398273286613102</v>
      </c>
      <c r="N12" s="335">
        <f t="shared" si="5"/>
        <v>0.55863024124374361</v>
      </c>
      <c r="O12" s="334">
        <f t="shared" si="5"/>
        <v>0.31021700110176181</v>
      </c>
      <c r="P12" s="343">
        <f t="shared" si="5"/>
        <v>0.74033842560862817</v>
      </c>
      <c r="Q12" s="335">
        <f t="shared" si="5"/>
        <v>0.67315431872524267</v>
      </c>
      <c r="S12" s="327">
        <f t="shared" si="1"/>
        <v>-9.8711251429067476E-2</v>
      </c>
      <c r="T12" s="331">
        <f t="shared" si="1"/>
        <v>3.8604939940106005E-2</v>
      </c>
      <c r="U12" s="328">
        <f t="shared" si="1"/>
        <v>2.7338215442372742E-2</v>
      </c>
    </row>
    <row r="13" spans="1:33" s="3" customFormat="1" ht="24" customHeight="1">
      <c r="A13" s="46"/>
      <c r="B13" s="3" t="s">
        <v>33</v>
      </c>
      <c r="E13" s="31">
        <v>12366.590000000011</v>
      </c>
      <c r="F13" s="341">
        <v>84176.219999999972</v>
      </c>
      <c r="G13" s="357">
        <v>96542.809999999983</v>
      </c>
      <c r="H13" s="31">
        <v>11406.319999999992</v>
      </c>
      <c r="I13" s="341">
        <v>68656.200000000012</v>
      </c>
      <c r="J13" s="355">
        <v>80062.52</v>
      </c>
      <c r="K13"/>
      <c r="L13" s="336">
        <f>E13/G13</f>
        <v>0.12809436559801826</v>
      </c>
      <c r="M13" s="344">
        <f>F13/G13</f>
        <v>0.87190563440198177</v>
      </c>
      <c r="N13" s="337">
        <f>G13/$G$12</f>
        <v>0.41848610058857705</v>
      </c>
      <c r="O13" s="336">
        <f>H13/J13</f>
        <v>0.14246766152252005</v>
      </c>
      <c r="P13" s="344">
        <f>I13/J13</f>
        <v>0.85753233847748001</v>
      </c>
      <c r="Q13" s="337">
        <f>J13/J12</f>
        <v>0.33781343277095599</v>
      </c>
      <c r="R13"/>
      <c r="S13" s="326">
        <f t="shared" si="1"/>
        <v>-7.765034661940097E-2</v>
      </c>
      <c r="T13" s="330">
        <f t="shared" si="1"/>
        <v>-0.18437534971278072</v>
      </c>
      <c r="U13" s="209">
        <f t="shared" si="1"/>
        <v>-0.1707044781480877</v>
      </c>
      <c r="V13"/>
      <c r="W13"/>
      <c r="X13"/>
      <c r="Y13"/>
      <c r="Z13"/>
      <c r="AA13"/>
      <c r="AB13"/>
      <c r="AC13"/>
      <c r="AD13"/>
      <c r="AE13"/>
      <c r="AF13"/>
      <c r="AG13"/>
    </row>
    <row r="14" spans="1:33" ht="24" customHeight="1">
      <c r="A14" s="8"/>
      <c r="B14" s="3" t="s">
        <v>37</v>
      </c>
      <c r="D14" s="3"/>
      <c r="E14" s="19">
        <v>2815.7500000000005</v>
      </c>
      <c r="F14" s="154">
        <v>31868.209999999992</v>
      </c>
      <c r="G14" s="119">
        <v>34683.959999999992</v>
      </c>
      <c r="H14" s="19">
        <v>2659.47</v>
      </c>
      <c r="I14" s="154">
        <v>34168.979999999989</v>
      </c>
      <c r="J14" s="20">
        <v>36828.44999999999</v>
      </c>
      <c r="L14" s="345">
        <f>E14/G14</f>
        <v>8.1183059835151491E-2</v>
      </c>
      <c r="M14" s="346">
        <f>F14/G14</f>
        <v>0.91881694016484849</v>
      </c>
      <c r="N14" s="410">
        <f t="shared" ref="N14:N15" si="6">G14/$G$12</f>
        <v>0.1503452734944237</v>
      </c>
      <c r="O14" s="345">
        <f>H14/J14</f>
        <v>7.2212379288294798E-2</v>
      </c>
      <c r="P14" s="346">
        <f>I14/J14</f>
        <v>0.92778762071170517</v>
      </c>
      <c r="Q14" s="347">
        <f>J14/J12</f>
        <v>0.15539287444528987</v>
      </c>
      <c r="S14" s="326">
        <f t="shared" si="1"/>
        <v>-5.5502086477848045E-2</v>
      </c>
      <c r="T14" s="330">
        <f t="shared" si="1"/>
        <v>7.2196398856415142E-2</v>
      </c>
      <c r="U14" s="209">
        <f t="shared" si="1"/>
        <v>6.1829445080665485E-2</v>
      </c>
    </row>
    <row r="15" spans="1:33" ht="24" customHeight="1" thickBot="1">
      <c r="A15" s="8"/>
      <c r="B15" t="s">
        <v>36</v>
      </c>
      <c r="E15" s="19">
        <v>3746.1000000000004</v>
      </c>
      <c r="F15" s="154">
        <v>95722.50999999998</v>
      </c>
      <c r="G15" s="119">
        <v>99468.609999999986</v>
      </c>
      <c r="H15" s="19">
        <v>2994.2000000000007</v>
      </c>
      <c r="I15" s="154">
        <v>117117.00999999998</v>
      </c>
      <c r="J15" s="20">
        <v>120111.20999999998</v>
      </c>
      <c r="L15" s="348">
        <f>E15/G15</f>
        <v>3.7661127465237532E-2</v>
      </c>
      <c r="M15" s="349">
        <f>F15/G15</f>
        <v>0.96233887253476236</v>
      </c>
      <c r="N15" s="347">
        <f t="shared" si="6"/>
        <v>0.43116862591699934</v>
      </c>
      <c r="O15" s="348">
        <f>H15/J15</f>
        <v>2.4928564119868588E-2</v>
      </c>
      <c r="P15" s="349">
        <f>I15/J15</f>
        <v>0.97507143588013145</v>
      </c>
      <c r="Q15" s="350">
        <f>J15/J12</f>
        <v>0.50679369278375408</v>
      </c>
      <c r="S15" s="326">
        <f t="shared" si="1"/>
        <v>-0.20071541069378809</v>
      </c>
      <c r="T15" s="330">
        <f t="shared" si="1"/>
        <v>0.22350542207888202</v>
      </c>
      <c r="U15" s="209">
        <f t="shared" si="1"/>
        <v>0.20752878722242116</v>
      </c>
    </row>
    <row r="16" spans="1:33" ht="24" customHeight="1" thickBot="1">
      <c r="A16" s="12" t="s">
        <v>12</v>
      </c>
      <c r="B16" s="13"/>
      <c r="C16" s="13"/>
      <c r="D16" s="13"/>
      <c r="E16" s="17">
        <v>62348.610000000008</v>
      </c>
      <c r="F16" s="340">
        <v>350617.53999999992</v>
      </c>
      <c r="G16" s="162">
        <v>412966.14999999991</v>
      </c>
      <c r="H16" s="17">
        <v>54993.729999999996</v>
      </c>
      <c r="I16" s="340">
        <v>297083.30999999994</v>
      </c>
      <c r="J16" s="18">
        <v>352077.04</v>
      </c>
      <c r="L16" s="334">
        <f>L8+L12</f>
        <v>1</v>
      </c>
      <c r="M16" s="343">
        <f t="shared" ref="M16:Q16" si="7">M8+M12</f>
        <v>1</v>
      </c>
      <c r="N16" s="338">
        <f t="shared" si="7"/>
        <v>1</v>
      </c>
      <c r="O16" s="334">
        <f t="shared" si="7"/>
        <v>0.99999999999999978</v>
      </c>
      <c r="P16" s="343">
        <f t="shared" si="7"/>
        <v>1</v>
      </c>
      <c r="Q16" s="335">
        <f t="shared" si="7"/>
        <v>1</v>
      </c>
      <c r="S16" s="327">
        <f t="shared" si="1"/>
        <v>-0.11796381667530377</v>
      </c>
      <c r="T16" s="331">
        <f t="shared" si="1"/>
        <v>-0.152685544482458</v>
      </c>
      <c r="U16" s="328">
        <f t="shared" si="1"/>
        <v>-0.14744334372199741</v>
      </c>
    </row>
    <row r="17" spans="1:33" s="42" customFormat="1" ht="24" customHeight="1">
      <c r="A17" s="179"/>
      <c r="B17" s="177" t="s">
        <v>33</v>
      </c>
      <c r="C17" s="177"/>
      <c r="D17" s="178"/>
      <c r="E17" s="180">
        <f>E9+E13</f>
        <v>25991.660000000011</v>
      </c>
      <c r="F17" s="342">
        <f t="shared" ref="F17:G19" si="8">F9+F13</f>
        <v>120818.63999999996</v>
      </c>
      <c r="G17" s="324">
        <f t="shared" si="8"/>
        <v>146810.29999999996</v>
      </c>
      <c r="H17" s="180">
        <f>H9+H13</f>
        <v>26332.099999999995</v>
      </c>
      <c r="I17" s="342">
        <f t="shared" ref="I17:J19" si="9">I9+I13</f>
        <v>102715.1</v>
      </c>
      <c r="J17" s="356">
        <f t="shared" si="9"/>
        <v>129047.2</v>
      </c>
      <c r="K17"/>
      <c r="L17" s="336">
        <f t="shared" ref="L17:Q17" si="10">E17/E16</f>
        <v>0.41687633453255829</v>
      </c>
      <c r="M17" s="344">
        <f t="shared" si="10"/>
        <v>0.34458812300149039</v>
      </c>
      <c r="N17" s="339">
        <f t="shared" si="10"/>
        <v>0.35550201874899429</v>
      </c>
      <c r="O17" s="336">
        <f t="shared" si="10"/>
        <v>0.47882004003001793</v>
      </c>
      <c r="P17" s="344">
        <f t="shared" si="10"/>
        <v>0.34574510429414573</v>
      </c>
      <c r="Q17" s="337">
        <f t="shared" si="10"/>
        <v>0.36653114329750103</v>
      </c>
      <c r="R17"/>
      <c r="S17" s="326">
        <f t="shared" si="1"/>
        <v>1.3098047604500212E-2</v>
      </c>
      <c r="T17" s="330">
        <f t="shared" si="1"/>
        <v>-0.14984062061946696</v>
      </c>
      <c r="U17" s="209">
        <f t="shared" si="1"/>
        <v>-0.12099355426696878</v>
      </c>
      <c r="V17"/>
      <c r="W17"/>
      <c r="X17"/>
      <c r="Y17"/>
      <c r="Z17"/>
      <c r="AA17"/>
      <c r="AB17"/>
      <c r="AC17"/>
      <c r="AD17"/>
      <c r="AE17"/>
      <c r="AF17"/>
      <c r="AG17"/>
    </row>
    <row r="18" spans="1:33" ht="24" customHeight="1">
      <c r="A18" s="8"/>
      <c r="B18" s="3" t="s">
        <v>37</v>
      </c>
      <c r="C18" s="3"/>
      <c r="D18" s="183"/>
      <c r="E18" s="19">
        <f>E10+E14</f>
        <v>7414.9699999999993</v>
      </c>
      <c r="F18" s="154">
        <f t="shared" si="8"/>
        <v>58238.5</v>
      </c>
      <c r="G18" s="119">
        <f t="shared" si="8"/>
        <v>65653.47</v>
      </c>
      <c r="H18" s="19">
        <f>H10+H14</f>
        <v>9484</v>
      </c>
      <c r="I18" s="154">
        <f t="shared" si="9"/>
        <v>53547.01999999999</v>
      </c>
      <c r="J18" s="20">
        <f t="shared" si="9"/>
        <v>63031.01999999999</v>
      </c>
      <c r="L18" s="345">
        <f t="shared" ref="L18:Q18" si="11">E18/E16</f>
        <v>0.1189275911684318</v>
      </c>
      <c r="M18" s="346">
        <f t="shared" si="11"/>
        <v>0.16610264278278838</v>
      </c>
      <c r="N18" s="323">
        <f t="shared" si="11"/>
        <v>0.15898026993253567</v>
      </c>
      <c r="O18" s="345">
        <f t="shared" si="11"/>
        <v>0.17245602362305668</v>
      </c>
      <c r="P18" s="346">
        <f t="shared" si="11"/>
        <v>0.18024243771890114</v>
      </c>
      <c r="Q18" s="347">
        <f t="shared" si="11"/>
        <v>0.17902621539876612</v>
      </c>
      <c r="S18" s="326">
        <f t="shared" si="1"/>
        <v>0.27903417006407322</v>
      </c>
      <c r="T18" s="330">
        <f t="shared" si="1"/>
        <v>-8.0556333009950645E-2</v>
      </c>
      <c r="U18" s="209">
        <f t="shared" si="1"/>
        <v>-3.9943814089339245E-2</v>
      </c>
    </row>
    <row r="19" spans="1:33" ht="24" customHeight="1" thickBot="1">
      <c r="A19" s="9"/>
      <c r="B19" s="184" t="s">
        <v>36</v>
      </c>
      <c r="C19" s="184"/>
      <c r="D19" s="185"/>
      <c r="E19" s="21">
        <f>E11+E15</f>
        <v>28941.979999999996</v>
      </c>
      <c r="F19" s="155">
        <f t="shared" si="8"/>
        <v>171560.39999999997</v>
      </c>
      <c r="G19" s="123">
        <f t="shared" si="8"/>
        <v>200502.37999999998</v>
      </c>
      <c r="H19" s="21">
        <f>H11+H15</f>
        <v>19177.629999999997</v>
      </c>
      <c r="I19" s="155">
        <f t="shared" si="9"/>
        <v>140821.18999999997</v>
      </c>
      <c r="J19" s="22">
        <f t="shared" si="9"/>
        <v>159998.81999999998</v>
      </c>
      <c r="L19" s="348">
        <f t="shared" ref="L19:Q19" si="12">E19/E16</f>
        <v>0.46419607429900989</v>
      </c>
      <c r="M19" s="349">
        <f t="shared" si="12"/>
        <v>0.4893092342157212</v>
      </c>
      <c r="N19" s="351">
        <f t="shared" si="12"/>
        <v>0.4855177113184701</v>
      </c>
      <c r="O19" s="348">
        <f t="shared" si="12"/>
        <v>0.34872393634692533</v>
      </c>
      <c r="P19" s="349">
        <f t="shared" si="12"/>
        <v>0.47401245798695324</v>
      </c>
      <c r="Q19" s="350">
        <f t="shared" si="12"/>
        <v>0.4544426413037328</v>
      </c>
      <c r="S19" s="332">
        <f t="shared" si="1"/>
        <v>-0.33737671023198829</v>
      </c>
      <c r="T19" s="333">
        <f t="shared" si="1"/>
        <v>-0.17917427331715244</v>
      </c>
      <c r="U19" s="208">
        <f t="shared" si="1"/>
        <v>-0.20201037015121717</v>
      </c>
    </row>
    <row r="20" spans="1:33" ht="6.75" customHeight="1"/>
    <row r="22" spans="1:33" ht="25.5" customHeight="1">
      <c r="A22" s="1" t="s">
        <v>131</v>
      </c>
    </row>
    <row r="23" spans="1:33" ht="15.75" thickBot="1"/>
    <row r="24" spans="1:33" ht="21.75" customHeight="1">
      <c r="A24" s="467" t="s">
        <v>16</v>
      </c>
      <c r="B24" s="450"/>
      <c r="C24" s="450"/>
      <c r="D24" s="450"/>
      <c r="E24" s="458" t="str">
        <f>E5</f>
        <v>jan - abr</v>
      </c>
      <c r="F24" s="511"/>
      <c r="G24" s="511"/>
      <c r="H24" s="511"/>
      <c r="I24" s="511"/>
      <c r="J24" s="459"/>
      <c r="L24" s="512" t="s">
        <v>129</v>
      </c>
      <c r="M24" s="511"/>
      <c r="N24" s="511"/>
      <c r="O24" s="511"/>
      <c r="P24" s="511"/>
      <c r="Q24" s="459"/>
      <c r="S24" s="517" t="s">
        <v>154</v>
      </c>
      <c r="T24" s="517"/>
      <c r="U24" s="517"/>
    </row>
    <row r="25" spans="1:33" ht="18.75" customHeight="1">
      <c r="A25" s="485"/>
      <c r="B25" s="451"/>
      <c r="C25" s="451"/>
      <c r="D25" s="451"/>
      <c r="E25" s="500">
        <f>E6</f>
        <v>2025</v>
      </c>
      <c r="F25" s="498"/>
      <c r="G25" s="499"/>
      <c r="H25" s="513">
        <f>H6</f>
        <v>2026</v>
      </c>
      <c r="I25" s="514"/>
      <c r="J25" s="515"/>
      <c r="L25" s="497">
        <f>E25</f>
        <v>2025</v>
      </c>
      <c r="M25" s="498"/>
      <c r="N25" s="499"/>
      <c r="O25" s="500">
        <f>H25</f>
        <v>2026</v>
      </c>
      <c r="P25" s="498"/>
      <c r="Q25" s="501"/>
      <c r="S25" s="520" t="s">
        <v>128</v>
      </c>
      <c r="T25" s="519" t="s">
        <v>127</v>
      </c>
      <c r="U25" s="451" t="s">
        <v>12</v>
      </c>
    </row>
    <row r="26" spans="1:33" ht="18.75" customHeight="1" thickBot="1">
      <c r="A26" s="468"/>
      <c r="B26" s="491"/>
      <c r="C26" s="491"/>
      <c r="D26" s="491"/>
      <c r="E26" s="99" t="s">
        <v>29</v>
      </c>
      <c r="F26" s="160" t="s">
        <v>30</v>
      </c>
      <c r="G26" s="134" t="s">
        <v>12</v>
      </c>
      <c r="H26" s="352" t="s">
        <v>29</v>
      </c>
      <c r="I26" s="353" t="s">
        <v>30</v>
      </c>
      <c r="J26" s="354" t="s">
        <v>12</v>
      </c>
      <c r="L26" s="25" t="s">
        <v>29</v>
      </c>
      <c r="M26" s="135" t="s">
        <v>30</v>
      </c>
      <c r="N26" s="176" t="s">
        <v>12</v>
      </c>
      <c r="O26" s="99" t="s">
        <v>29</v>
      </c>
      <c r="P26" s="135" t="s">
        <v>30</v>
      </c>
      <c r="Q26" s="166" t="s">
        <v>12</v>
      </c>
      <c r="S26" s="457"/>
      <c r="T26" s="445"/>
      <c r="U26" s="491"/>
    </row>
    <row r="27" spans="1:33" ht="24" customHeight="1" thickBot="1">
      <c r="A27" s="12" t="s">
        <v>20</v>
      </c>
      <c r="B27" s="13"/>
      <c r="C27" s="13"/>
      <c r="D27" s="13"/>
      <c r="E27" s="17">
        <v>5177.6750000000011</v>
      </c>
      <c r="F27" s="340">
        <v>15764.073999999993</v>
      </c>
      <c r="G27" s="162">
        <v>20941.748999999996</v>
      </c>
      <c r="H27" s="17">
        <v>5904.4210000000021</v>
      </c>
      <c r="I27" s="340">
        <v>12962.336000000003</v>
      </c>
      <c r="J27" s="18">
        <v>18866.757000000005</v>
      </c>
      <c r="L27" s="334">
        <f t="shared" ref="L27:Q27" si="13">E27/E35</f>
        <v>0.63679271969128992</v>
      </c>
      <c r="M27" s="343">
        <f t="shared" si="13"/>
        <v>0.36995929598512706</v>
      </c>
      <c r="N27" s="338">
        <f t="shared" si="13"/>
        <v>0.41271721494249708</v>
      </c>
      <c r="O27" s="334">
        <f t="shared" si="13"/>
        <v>0.66553644003069556</v>
      </c>
      <c r="P27" s="343">
        <f t="shared" si="13"/>
        <v>0.32856214923249688</v>
      </c>
      <c r="Q27" s="335">
        <f t="shared" si="13"/>
        <v>0.39042714608462553</v>
      </c>
      <c r="S27" s="325">
        <f t="shared" ref="S27:U38" si="14">(H27-E27)/E27</f>
        <v>0.14036145567267178</v>
      </c>
      <c r="T27" s="329">
        <f t="shared" si="14"/>
        <v>-0.17772931032929631</v>
      </c>
      <c r="U27" s="164">
        <f t="shared" si="14"/>
        <v>-9.9083987684122826E-2</v>
      </c>
    </row>
    <row r="28" spans="1:33" ht="24" customHeight="1">
      <c r="A28" s="46"/>
      <c r="B28" s="177" t="s">
        <v>33</v>
      </c>
      <c r="C28" s="177"/>
      <c r="D28" s="178"/>
      <c r="E28" s="39">
        <v>2526.9610000000016</v>
      </c>
      <c r="F28" s="153">
        <v>8730.3519999999935</v>
      </c>
      <c r="G28" s="112">
        <v>11257.312999999995</v>
      </c>
      <c r="H28" s="39">
        <v>2789.6490000000013</v>
      </c>
      <c r="I28" s="153">
        <v>8260.3220000000019</v>
      </c>
      <c r="J28" s="20">
        <v>11049.971000000003</v>
      </c>
      <c r="L28" s="345">
        <f t="shared" ref="L28:Q28" si="15">E28/E27</f>
        <v>0.48804936578676744</v>
      </c>
      <c r="M28" s="346">
        <f t="shared" si="15"/>
        <v>0.55381318306422544</v>
      </c>
      <c r="N28" s="347">
        <f t="shared" si="15"/>
        <v>0.53755362076013791</v>
      </c>
      <c r="O28" s="345">
        <f t="shared" si="15"/>
        <v>0.47246783384856877</v>
      </c>
      <c r="P28" s="346">
        <f t="shared" si="15"/>
        <v>0.63725566132524258</v>
      </c>
      <c r="Q28" s="347">
        <f t="shared" si="15"/>
        <v>0.58568470458383493</v>
      </c>
      <c r="S28" s="326">
        <f t="shared" si="14"/>
        <v>0.10395411721827107</v>
      </c>
      <c r="T28" s="330">
        <f t="shared" si="14"/>
        <v>-5.3838608111103872E-2</v>
      </c>
      <c r="U28" s="209">
        <f t="shared" si="14"/>
        <v>-1.8418427203720066E-2</v>
      </c>
    </row>
    <row r="29" spans="1:33" ht="24" customHeight="1">
      <c r="A29" s="8"/>
      <c r="B29" t="s">
        <v>37</v>
      </c>
      <c r="E29" s="19">
        <v>730.02700000000004</v>
      </c>
      <c r="F29" s="154">
        <v>3031.0799999999995</v>
      </c>
      <c r="G29" s="119">
        <v>3761.1069999999995</v>
      </c>
      <c r="H29" s="19">
        <v>1299.5910000000001</v>
      </c>
      <c r="I29" s="154">
        <v>3041.5340000000006</v>
      </c>
      <c r="J29" s="20">
        <v>4341.1250000000009</v>
      </c>
      <c r="L29" s="345">
        <f t="shared" ref="L29:Q29" si="16">E29/E27</f>
        <v>0.14099513777902242</v>
      </c>
      <c r="M29" s="346">
        <f t="shared" si="16"/>
        <v>0.19227770689226661</v>
      </c>
      <c r="N29" s="347">
        <f t="shared" si="16"/>
        <v>0.17959851395411147</v>
      </c>
      <c r="O29" s="345">
        <f t="shared" si="16"/>
        <v>0.2201047316917272</v>
      </c>
      <c r="P29" s="346">
        <f t="shared" si="16"/>
        <v>0.23464397158043118</v>
      </c>
      <c r="Q29" s="347">
        <f t="shared" si="16"/>
        <v>0.23009386297814721</v>
      </c>
      <c r="S29" s="326">
        <f t="shared" si="14"/>
        <v>0.78019580097722419</v>
      </c>
      <c r="T29" s="330">
        <f t="shared" si="14"/>
        <v>3.4489356928887028E-3</v>
      </c>
      <c r="U29" s="209">
        <f t="shared" si="14"/>
        <v>0.15421470327751949</v>
      </c>
    </row>
    <row r="30" spans="1:33" ht="24" customHeight="1" thickBot="1">
      <c r="A30" s="8"/>
      <c r="B30" t="s">
        <v>36</v>
      </c>
      <c r="E30" s="19">
        <v>1920.6869999999999</v>
      </c>
      <c r="F30" s="154">
        <v>4002.6419999999998</v>
      </c>
      <c r="G30" s="119">
        <v>5923.3289999999997</v>
      </c>
      <c r="H30" s="19">
        <v>1815.1810000000003</v>
      </c>
      <c r="I30" s="154">
        <v>1660.4800000000002</v>
      </c>
      <c r="J30" s="20">
        <v>3475.6610000000005</v>
      </c>
      <c r="L30" s="345">
        <f t="shared" ref="L30:Q30" si="17">E30/E27</f>
        <v>0.37095549643421022</v>
      </c>
      <c r="M30" s="346">
        <f t="shared" si="17"/>
        <v>0.25390911004350791</v>
      </c>
      <c r="N30" s="347">
        <f t="shared" si="17"/>
        <v>0.28284786528575051</v>
      </c>
      <c r="O30" s="345">
        <f t="shared" si="17"/>
        <v>0.30742743445970394</v>
      </c>
      <c r="P30" s="346">
        <f t="shared" si="17"/>
        <v>0.12810036709432621</v>
      </c>
      <c r="Q30" s="347">
        <f t="shared" si="17"/>
        <v>0.18422143243801781</v>
      </c>
      <c r="S30" s="326">
        <f t="shared" si="14"/>
        <v>-5.4931386529923736E-2</v>
      </c>
      <c r="T30" s="330">
        <f t="shared" si="14"/>
        <v>-0.58515400577918275</v>
      </c>
      <c r="U30" s="209">
        <f t="shared" si="14"/>
        <v>-0.41322506313594926</v>
      </c>
    </row>
    <row r="31" spans="1:33" ht="24" customHeight="1" thickBot="1">
      <c r="A31" s="12" t="s">
        <v>21</v>
      </c>
      <c r="B31" s="13"/>
      <c r="C31" s="13"/>
      <c r="D31" s="13"/>
      <c r="E31" s="17">
        <v>2953.1889999999999</v>
      </c>
      <c r="F31" s="340">
        <v>26846.219000000016</v>
      </c>
      <c r="G31" s="162">
        <v>29799.408000000018</v>
      </c>
      <c r="H31" s="17">
        <v>2967.2509999999997</v>
      </c>
      <c r="I31" s="340">
        <v>26489.366000000016</v>
      </c>
      <c r="J31" s="18">
        <v>29456.61700000002</v>
      </c>
      <c r="L31" s="334">
        <f t="shared" ref="L31:Q31" si="18">E31/E35</f>
        <v>0.36320728030871002</v>
      </c>
      <c r="M31" s="343">
        <f t="shared" si="18"/>
        <v>0.63004070401487278</v>
      </c>
      <c r="N31" s="335">
        <f t="shared" si="18"/>
        <v>0.58728278505750287</v>
      </c>
      <c r="O31" s="334">
        <f t="shared" si="18"/>
        <v>0.33446355996930444</v>
      </c>
      <c r="P31" s="343">
        <f t="shared" si="18"/>
        <v>0.67143785076750306</v>
      </c>
      <c r="Q31" s="335">
        <f t="shared" si="18"/>
        <v>0.60957285391537452</v>
      </c>
      <c r="S31" s="327">
        <f t="shared" si="14"/>
        <v>4.7616322558427177E-3</v>
      </c>
      <c r="T31" s="331">
        <f t="shared" si="14"/>
        <v>-1.3292486364653397E-2</v>
      </c>
      <c r="U31" s="328">
        <f t="shared" si="14"/>
        <v>-1.1503282212854606E-2</v>
      </c>
    </row>
    <row r="32" spans="1:33" ht="24" customHeight="1">
      <c r="A32" s="46"/>
      <c r="B32" s="3" t="s">
        <v>33</v>
      </c>
      <c r="C32" s="3"/>
      <c r="D32" s="3"/>
      <c r="E32" s="19">
        <v>2213.2249999999999</v>
      </c>
      <c r="F32" s="154">
        <v>15924.907000000014</v>
      </c>
      <c r="G32" s="119">
        <v>18138.132000000012</v>
      </c>
      <c r="H32" s="19">
        <v>2272.4829999999997</v>
      </c>
      <c r="I32" s="154">
        <v>13287.718000000019</v>
      </c>
      <c r="J32" s="20">
        <v>15560.201000000019</v>
      </c>
      <c r="L32" s="336">
        <f>E32/G32</f>
        <v>0.12202055867715586</v>
      </c>
      <c r="M32" s="344">
        <f>F32/G32</f>
        <v>0.87797944132284422</v>
      </c>
      <c r="N32" s="337">
        <f t="shared" ref="N32:N34" si="19">L32+M32</f>
        <v>1</v>
      </c>
      <c r="O32" s="336">
        <f>H32/J32</f>
        <v>0.14604457873005605</v>
      </c>
      <c r="P32" s="344">
        <f>I32/J32</f>
        <v>0.85395542126994395</v>
      </c>
      <c r="Q32" s="337">
        <f t="shared" ref="Q32:Q34" si="20">O32+P32</f>
        <v>1</v>
      </c>
      <c r="S32" s="326">
        <f t="shared" si="14"/>
        <v>2.6774503270114793E-2</v>
      </c>
      <c r="T32" s="330">
        <f t="shared" si="14"/>
        <v>-0.16560153224128671</v>
      </c>
      <c r="U32" s="209">
        <f t="shared" si="14"/>
        <v>-0.14212770091208904</v>
      </c>
    </row>
    <row r="33" spans="1:21" ht="24" customHeight="1">
      <c r="A33" s="8"/>
      <c r="B33" s="3" t="s">
        <v>37</v>
      </c>
      <c r="D33" s="3"/>
      <c r="E33" s="19">
        <v>286.83299999999997</v>
      </c>
      <c r="F33" s="154">
        <v>2834.6940000000009</v>
      </c>
      <c r="G33" s="119">
        <v>3121.527000000001</v>
      </c>
      <c r="H33" s="19">
        <v>271.95499999999998</v>
      </c>
      <c r="I33" s="154">
        <v>3249.57</v>
      </c>
      <c r="J33" s="20">
        <v>3521.5250000000001</v>
      </c>
      <c r="L33" s="345">
        <f>E33/G33</f>
        <v>9.1888681404966185E-2</v>
      </c>
      <c r="M33" s="346">
        <f>F33/G33</f>
        <v>0.9081113185950338</v>
      </c>
      <c r="N33" s="347">
        <f t="shared" si="19"/>
        <v>1</v>
      </c>
      <c r="O33" s="345">
        <f>H33/J33</f>
        <v>7.7226485684469076E-2</v>
      </c>
      <c r="P33" s="346">
        <f>I33/J33</f>
        <v>0.9227735143155309</v>
      </c>
      <c r="Q33" s="347">
        <f t="shared" si="20"/>
        <v>1</v>
      </c>
      <c r="S33" s="326">
        <f t="shared" si="14"/>
        <v>-5.1869903393263632E-2</v>
      </c>
      <c r="T33" s="330">
        <f t="shared" si="14"/>
        <v>0.1463565379543609</v>
      </c>
      <c r="U33" s="209">
        <f t="shared" si="14"/>
        <v>0.12814177163932877</v>
      </c>
    </row>
    <row r="34" spans="1:21" ht="24" customHeight="1" thickBot="1">
      <c r="A34" s="8"/>
      <c r="B34" t="s">
        <v>36</v>
      </c>
      <c r="E34" s="19">
        <v>453.13100000000003</v>
      </c>
      <c r="F34" s="154">
        <v>8086.6180000000013</v>
      </c>
      <c r="G34" s="119">
        <v>8539.7490000000016</v>
      </c>
      <c r="H34" s="19">
        <v>422.81299999999993</v>
      </c>
      <c r="I34" s="154">
        <v>9952.0779999999995</v>
      </c>
      <c r="J34" s="20">
        <v>10374.891</v>
      </c>
      <c r="L34" s="348">
        <f>E34/G34</f>
        <v>5.3061395598395213E-2</v>
      </c>
      <c r="M34" s="349">
        <f>F34/G34</f>
        <v>0.94693860440160471</v>
      </c>
      <c r="N34" s="350">
        <f t="shared" si="19"/>
        <v>0.99999999999999989</v>
      </c>
      <c r="O34" s="348">
        <f>H34/J34</f>
        <v>4.0753488398094971E-2</v>
      </c>
      <c r="P34" s="349">
        <f>I34/J34</f>
        <v>0.95924651160190499</v>
      </c>
      <c r="Q34" s="350">
        <f t="shared" si="20"/>
        <v>1</v>
      </c>
      <c r="S34" s="326">
        <f t="shared" si="14"/>
        <v>-6.6907803703564958E-2</v>
      </c>
      <c r="T34" s="330">
        <f t="shared" si="14"/>
        <v>0.23068481780640535</v>
      </c>
      <c r="U34" s="209">
        <f t="shared" si="14"/>
        <v>0.21489413798930129</v>
      </c>
    </row>
    <row r="35" spans="1:21" ht="24" customHeight="1" thickBot="1">
      <c r="A35" s="12" t="s">
        <v>12</v>
      </c>
      <c r="B35" s="13"/>
      <c r="C35" s="13"/>
      <c r="D35" s="13"/>
      <c r="E35" s="17">
        <v>8130.8640000000014</v>
      </c>
      <c r="F35" s="340">
        <v>42610.293000000012</v>
      </c>
      <c r="G35" s="162">
        <v>50741.157000000014</v>
      </c>
      <c r="H35" s="17">
        <v>8871.6720000000023</v>
      </c>
      <c r="I35" s="340">
        <v>39451.702000000019</v>
      </c>
      <c r="J35" s="18">
        <v>48323.374000000025</v>
      </c>
      <c r="L35" s="334">
        <f>L27+L31</f>
        <v>1</v>
      </c>
      <c r="M35" s="343">
        <f t="shared" ref="M35:Q35" si="21">M27+M31</f>
        <v>0.99999999999999978</v>
      </c>
      <c r="N35" s="338">
        <f t="shared" si="21"/>
        <v>1</v>
      </c>
      <c r="O35" s="334">
        <f t="shared" si="21"/>
        <v>1</v>
      </c>
      <c r="P35" s="343">
        <f t="shared" si="21"/>
        <v>1</v>
      </c>
      <c r="Q35" s="335">
        <f t="shared" si="21"/>
        <v>1</v>
      </c>
      <c r="S35" s="327">
        <f t="shared" si="14"/>
        <v>9.1110612599103954E-2</v>
      </c>
      <c r="T35" s="331">
        <f t="shared" si="14"/>
        <v>-7.4127417992643052E-2</v>
      </c>
      <c r="U35" s="328">
        <f t="shared" si="14"/>
        <v>-4.7649347057655542E-2</v>
      </c>
    </row>
    <row r="36" spans="1:21" ht="24" customHeight="1">
      <c r="A36" s="179"/>
      <c r="B36" s="177" t="s">
        <v>33</v>
      </c>
      <c r="C36" s="177"/>
      <c r="D36" s="178"/>
      <c r="E36" s="180">
        <f>E28+E32</f>
        <v>4740.1860000000015</v>
      </c>
      <c r="F36" s="342">
        <f t="shared" ref="F36:G38" si="22">F28+F32</f>
        <v>24655.259000000005</v>
      </c>
      <c r="G36" s="324">
        <f t="shared" si="22"/>
        <v>29395.445000000007</v>
      </c>
      <c r="H36" s="180">
        <f>H28+H32</f>
        <v>5062.1320000000014</v>
      </c>
      <c r="I36" s="342">
        <f t="shared" ref="I36:J38" si="23">I28+I32</f>
        <v>21548.040000000023</v>
      </c>
      <c r="J36" s="356">
        <f t="shared" si="23"/>
        <v>26610.17200000002</v>
      </c>
      <c r="L36" s="336">
        <f>E36/E35</f>
        <v>0.58298675269934419</v>
      </c>
      <c r="M36" s="344">
        <f t="shared" ref="M36:Q36" si="24">F36/F35</f>
        <v>0.57862214183788874</v>
      </c>
      <c r="N36" s="339">
        <f t="shared" si="24"/>
        <v>0.57932153577026235</v>
      </c>
      <c r="O36" s="336">
        <f t="shared" si="24"/>
        <v>0.57059503552430701</v>
      </c>
      <c r="P36" s="344">
        <f t="shared" si="24"/>
        <v>0.54618784254225616</v>
      </c>
      <c r="Q36" s="337">
        <f t="shared" si="24"/>
        <v>0.55066875090303102</v>
      </c>
      <c r="S36" s="326">
        <f t="shared" si="14"/>
        <v>6.7918431892756911E-2</v>
      </c>
      <c r="T36" s="330">
        <f t="shared" si="14"/>
        <v>-0.12602662174426893</v>
      </c>
      <c r="U36" s="209">
        <f t="shared" si="14"/>
        <v>-9.4751856962872513E-2</v>
      </c>
    </row>
    <row r="37" spans="1:21" ht="24" customHeight="1">
      <c r="A37" s="8"/>
      <c r="B37" s="3" t="s">
        <v>37</v>
      </c>
      <c r="C37" s="3"/>
      <c r="D37" s="183"/>
      <c r="E37" s="19">
        <f>E29+E33</f>
        <v>1016.86</v>
      </c>
      <c r="F37" s="154">
        <f t="shared" si="22"/>
        <v>5865.7740000000003</v>
      </c>
      <c r="G37" s="119">
        <f t="shared" si="22"/>
        <v>6882.634</v>
      </c>
      <c r="H37" s="19">
        <f>H29+H33</f>
        <v>1571.546</v>
      </c>
      <c r="I37" s="154">
        <f t="shared" si="23"/>
        <v>6291.1040000000012</v>
      </c>
      <c r="J37" s="20">
        <f t="shared" si="23"/>
        <v>7862.6500000000015</v>
      </c>
      <c r="L37" s="345">
        <f>E37/E35</f>
        <v>0.1250617400561613</v>
      </c>
      <c r="M37" s="346">
        <f t="shared" ref="M37:Q37" si="25">F37/F35</f>
        <v>0.13766096374882938</v>
      </c>
      <c r="N37" s="323">
        <f t="shared" si="25"/>
        <v>0.1356420390650532</v>
      </c>
      <c r="O37" s="345">
        <f t="shared" si="25"/>
        <v>0.17714203140061982</v>
      </c>
      <c r="P37" s="346">
        <f t="shared" si="25"/>
        <v>0.15946343709074956</v>
      </c>
      <c r="Q37" s="347">
        <f t="shared" si="25"/>
        <v>0.16270904428155197</v>
      </c>
      <c r="S37" s="326">
        <f t="shared" si="14"/>
        <v>0.54548905454044805</v>
      </c>
      <c r="T37" s="330">
        <f t="shared" si="14"/>
        <v>7.2510464944609318E-2</v>
      </c>
      <c r="U37" s="209">
        <f t="shared" si="14"/>
        <v>0.1423896723260312</v>
      </c>
    </row>
    <row r="38" spans="1:21" ht="24" customHeight="1" thickBot="1">
      <c r="A38" s="9"/>
      <c r="B38" s="184" t="s">
        <v>36</v>
      </c>
      <c r="C38" s="184"/>
      <c r="D38" s="185"/>
      <c r="E38" s="21">
        <f>E30+E34</f>
        <v>2373.8179999999998</v>
      </c>
      <c r="F38" s="155">
        <f t="shared" si="22"/>
        <v>12089.260000000002</v>
      </c>
      <c r="G38" s="123">
        <f t="shared" si="22"/>
        <v>14463.078000000001</v>
      </c>
      <c r="H38" s="21">
        <f>H30+H34</f>
        <v>2237.9940000000001</v>
      </c>
      <c r="I38" s="155">
        <f t="shared" si="23"/>
        <v>11612.557999999999</v>
      </c>
      <c r="J38" s="22">
        <f t="shared" si="23"/>
        <v>13850.552</v>
      </c>
      <c r="L38" s="348">
        <f>E38/E35</f>
        <v>0.29195150724449448</v>
      </c>
      <c r="M38" s="349">
        <f t="shared" ref="M38:Q38" si="26">F38/F35</f>
        <v>0.28371689441328174</v>
      </c>
      <c r="N38" s="351">
        <f t="shared" si="26"/>
        <v>0.2850364251646843</v>
      </c>
      <c r="O38" s="348">
        <f t="shared" si="26"/>
        <v>0.25226293307507308</v>
      </c>
      <c r="P38" s="349">
        <f t="shared" si="26"/>
        <v>0.29434872036699439</v>
      </c>
      <c r="Q38" s="350">
        <f t="shared" si="26"/>
        <v>0.28662220481541689</v>
      </c>
      <c r="S38" s="332">
        <f t="shared" si="14"/>
        <v>-5.7217528892273807E-2</v>
      </c>
      <c r="T38" s="333">
        <f t="shared" si="14"/>
        <v>-3.9431859352847314E-2</v>
      </c>
      <c r="U38" s="208">
        <f t="shared" si="14"/>
        <v>-4.2351012695914493E-2</v>
      </c>
    </row>
    <row r="41" spans="1:21">
      <c r="A41" s="1" t="s">
        <v>130</v>
      </c>
    </row>
    <row r="42" spans="1:21" ht="15.75" thickBot="1"/>
    <row r="43" spans="1:21" ht="22.5" customHeight="1">
      <c r="A43" s="467" t="s">
        <v>16</v>
      </c>
      <c r="B43" s="450"/>
      <c r="C43" s="450"/>
      <c r="D43" s="450"/>
      <c r="E43" s="458" t="str">
        <f>E24</f>
        <v>jan - abr</v>
      </c>
      <c r="F43" s="511"/>
      <c r="G43" s="511"/>
      <c r="H43" s="511"/>
      <c r="I43" s="511"/>
      <c r="J43" s="459"/>
      <c r="L43" s="516" t="s">
        <v>154</v>
      </c>
      <c r="M43" s="517"/>
      <c r="N43" s="517"/>
    </row>
    <row r="44" spans="1:21" ht="18.75" customHeight="1">
      <c r="A44" s="485"/>
      <c r="B44" s="451"/>
      <c r="C44" s="451"/>
      <c r="D44" s="451"/>
      <c r="E44" s="500">
        <f>E25</f>
        <v>2025</v>
      </c>
      <c r="F44" s="498"/>
      <c r="G44" s="499"/>
      <c r="H44" s="513">
        <f>H25</f>
        <v>2026</v>
      </c>
      <c r="I44" s="514"/>
      <c r="J44" s="515"/>
      <c r="L44" s="518" t="s">
        <v>128</v>
      </c>
      <c r="M44" s="519" t="s">
        <v>127</v>
      </c>
      <c r="N44" s="451" t="s">
        <v>12</v>
      </c>
      <c r="S44" t="s">
        <v>133</v>
      </c>
    </row>
    <row r="45" spans="1:21" ht="18.75" customHeight="1" thickBot="1">
      <c r="A45" s="468"/>
      <c r="B45" s="491"/>
      <c r="C45" s="491"/>
      <c r="D45" s="491"/>
      <c r="E45" s="99" t="s">
        <v>29</v>
      </c>
      <c r="F45" s="160" t="s">
        <v>30</v>
      </c>
      <c r="G45" s="134" t="s">
        <v>12</v>
      </c>
      <c r="H45" s="352" t="s">
        <v>29</v>
      </c>
      <c r="I45" s="353" t="s">
        <v>30</v>
      </c>
      <c r="J45" s="354" t="s">
        <v>12</v>
      </c>
      <c r="L45" s="447"/>
      <c r="M45" s="445"/>
      <c r="N45" s="491"/>
    </row>
    <row r="46" spans="1:21" ht="24" customHeight="1" thickBot="1">
      <c r="A46" s="12" t="s">
        <v>20</v>
      </c>
      <c r="B46" s="13"/>
      <c r="C46" s="13"/>
      <c r="D46" s="13"/>
      <c r="E46" s="358">
        <f>(E27/E8)*10</f>
        <v>1.1924584818530193</v>
      </c>
      <c r="F46" s="359">
        <f t="shared" ref="F46:J46" si="27">(F27/F8)*10</f>
        <v>1.1353263147584522</v>
      </c>
      <c r="G46" s="360">
        <f t="shared" si="27"/>
        <v>1.1489362227415838</v>
      </c>
      <c r="H46" s="358">
        <f t="shared" si="27"/>
        <v>1.556509060271938</v>
      </c>
      <c r="I46" s="359">
        <f t="shared" si="27"/>
        <v>1.6803406535969412</v>
      </c>
      <c r="J46" s="361">
        <f t="shared" si="27"/>
        <v>1.639520308779868</v>
      </c>
      <c r="L46" s="365">
        <f>(H46-E46)/E46</f>
        <v>0.30529413305292008</v>
      </c>
      <c r="M46" s="329">
        <f>(I46-F46)/F46</f>
        <v>0.48005082922300107</v>
      </c>
      <c r="N46" s="164">
        <f>(J46-G46)/G46</f>
        <v>0.426989833141178</v>
      </c>
    </row>
    <row r="47" spans="1:21" ht="24" customHeight="1">
      <c r="A47" s="46"/>
      <c r="B47" s="177" t="s">
        <v>33</v>
      </c>
      <c r="C47" s="177"/>
      <c r="D47" s="178"/>
      <c r="E47" s="124">
        <f t="shared" ref="E47:J57" si="28">(E28/E9)*10</f>
        <v>1.8546407467998338</v>
      </c>
      <c r="F47" s="156">
        <f t="shared" si="28"/>
        <v>2.3825806264979219</v>
      </c>
      <c r="G47" s="362">
        <f t="shared" si="28"/>
        <v>2.2394818201585158</v>
      </c>
      <c r="H47" s="124">
        <f t="shared" si="28"/>
        <v>1.8690138806816132</v>
      </c>
      <c r="I47" s="156">
        <f t="shared" si="28"/>
        <v>2.4253049863618621</v>
      </c>
      <c r="J47" s="363">
        <f t="shared" si="28"/>
        <v>2.2558014056639757</v>
      </c>
      <c r="L47" s="326">
        <f t="shared" ref="L47:N57" si="29">(H47-E47)/E47</f>
        <v>7.7498210403174443E-3</v>
      </c>
      <c r="M47" s="330">
        <f t="shared" si="29"/>
        <v>1.7931968131017391E-2</v>
      </c>
      <c r="N47" s="209">
        <f t="shared" si="29"/>
        <v>7.2872149970410237E-3</v>
      </c>
    </row>
    <row r="48" spans="1:21" ht="24" customHeight="1">
      <c r="A48" s="8"/>
      <c r="B48" t="s">
        <v>37</v>
      </c>
      <c r="E48" s="125">
        <f t="shared" si="28"/>
        <v>1.5872843656098214</v>
      </c>
      <c r="F48" s="157">
        <f t="shared" si="28"/>
        <v>1.1494299076726116</v>
      </c>
      <c r="G48" s="364">
        <f t="shared" si="28"/>
        <v>1.2144547976380637</v>
      </c>
      <c r="H48" s="125">
        <f t="shared" si="28"/>
        <v>1.9042937755420521</v>
      </c>
      <c r="I48" s="157">
        <f t="shared" si="28"/>
        <v>1.5695777281912935</v>
      </c>
      <c r="J48" s="363">
        <f t="shared" si="28"/>
        <v>1.6567554251357794</v>
      </c>
      <c r="L48" s="326">
        <f t="shared" si="29"/>
        <v>0.19971809513189423</v>
      </c>
      <c r="M48" s="330">
        <f t="shared" si="29"/>
        <v>0.3655271345509058</v>
      </c>
      <c r="N48" s="209">
        <f t="shared" si="29"/>
        <v>0.36419686295276321</v>
      </c>
    </row>
    <row r="49" spans="1:14" ht="24" customHeight="1" thickBot="1">
      <c r="A49" s="8"/>
      <c r="B49" t="s">
        <v>36</v>
      </c>
      <c r="E49" s="125">
        <f t="shared" si="28"/>
        <v>0.76230201128120956</v>
      </c>
      <c r="F49" s="157">
        <f t="shared" si="28"/>
        <v>0.52778920932531226</v>
      </c>
      <c r="G49" s="364">
        <f t="shared" si="28"/>
        <v>0.58627219394069918</v>
      </c>
      <c r="H49" s="125">
        <f t="shared" si="28"/>
        <v>1.1216293455713655</v>
      </c>
      <c r="I49" s="157">
        <f t="shared" si="28"/>
        <v>0.70050092430955235</v>
      </c>
      <c r="J49" s="363">
        <f t="shared" si="28"/>
        <v>0.87136356377331237</v>
      </c>
      <c r="L49" s="326">
        <f t="shared" si="29"/>
        <v>0.47137135803463309</v>
      </c>
      <c r="M49" s="330">
        <f t="shared" si="29"/>
        <v>0.32723616158242858</v>
      </c>
      <c r="N49" s="209">
        <f t="shared" si="29"/>
        <v>0.48627817041148957</v>
      </c>
    </row>
    <row r="50" spans="1:14" ht="24" customHeight="1" thickBot="1">
      <c r="A50" s="12" t="s">
        <v>21</v>
      </c>
      <c r="B50" s="13"/>
      <c r="C50" s="13"/>
      <c r="D50" s="13"/>
      <c r="E50" s="358">
        <f t="shared" si="28"/>
        <v>1.5601861537453685</v>
      </c>
      <c r="F50" s="359">
        <f t="shared" si="28"/>
        <v>1.2677247449483864</v>
      </c>
      <c r="G50" s="360">
        <f t="shared" si="28"/>
        <v>1.2917210565725255</v>
      </c>
      <c r="H50" s="358">
        <f t="shared" si="28"/>
        <v>1.7393040675873792</v>
      </c>
      <c r="I50" s="359">
        <f t="shared" si="28"/>
        <v>1.2043785687502711</v>
      </c>
      <c r="J50" s="361">
        <f t="shared" si="28"/>
        <v>1.242883799634249</v>
      </c>
      <c r="L50" s="327">
        <f t="shared" si="29"/>
        <v>0.11480547587992745</v>
      </c>
      <c r="M50" s="331">
        <f t="shared" si="29"/>
        <v>-4.9968399252705589E-2</v>
      </c>
      <c r="N50" s="328">
        <f t="shared" si="29"/>
        <v>-3.7807897215720906E-2</v>
      </c>
    </row>
    <row r="51" spans="1:14" ht="24" customHeight="1">
      <c r="A51" s="46"/>
      <c r="B51" s="3" t="s">
        <v>33</v>
      </c>
      <c r="C51" s="3"/>
      <c r="D51" s="3"/>
      <c r="E51" s="125">
        <f t="shared" si="28"/>
        <v>1.7896809063775851</v>
      </c>
      <c r="F51" s="157">
        <f t="shared" si="28"/>
        <v>1.8918534236866444</v>
      </c>
      <c r="G51" s="364">
        <f t="shared" si="28"/>
        <v>1.8787656999003877</v>
      </c>
      <c r="H51" s="125">
        <f t="shared" si="28"/>
        <v>1.9923016362858494</v>
      </c>
      <c r="I51" s="157">
        <f t="shared" si="28"/>
        <v>1.9353995706141642</v>
      </c>
      <c r="J51" s="363">
        <f t="shared" si="28"/>
        <v>1.94350627484621</v>
      </c>
      <c r="L51" s="326">
        <f t="shared" si="29"/>
        <v>0.113216120922014</v>
      </c>
      <c r="M51" s="330">
        <f t="shared" si="29"/>
        <v>2.301771711397263E-2</v>
      </c>
      <c r="N51" s="209">
        <f t="shared" si="29"/>
        <v>3.4459099902268205E-2</v>
      </c>
    </row>
    <row r="52" spans="1:14" ht="24" customHeight="1">
      <c r="A52" s="8"/>
      <c r="B52" s="3" t="s">
        <v>37</v>
      </c>
      <c r="D52" s="3"/>
      <c r="E52" s="125">
        <f t="shared" si="28"/>
        <v>1.0186735328065344</v>
      </c>
      <c r="F52" s="157">
        <f t="shared" si="28"/>
        <v>0.88950524676472309</v>
      </c>
      <c r="G52" s="364">
        <f t="shared" si="28"/>
        <v>0.89999152345925937</v>
      </c>
      <c r="H52" s="125">
        <f t="shared" si="28"/>
        <v>1.0225909673731983</v>
      </c>
      <c r="I52" s="157">
        <f t="shared" si="28"/>
        <v>0.95102926689646605</v>
      </c>
      <c r="J52" s="363">
        <f t="shared" si="28"/>
        <v>0.95619690755380726</v>
      </c>
      <c r="L52" s="326">
        <f t="shared" si="29"/>
        <v>3.8456231957564083E-3</v>
      </c>
      <c r="M52" s="330">
        <f t="shared" si="29"/>
        <v>6.9166562373314769E-2</v>
      </c>
      <c r="N52" s="209">
        <f t="shared" si="29"/>
        <v>6.2451014959022763E-2</v>
      </c>
    </row>
    <row r="53" spans="1:14" ht="24" customHeight="1" thickBot="1">
      <c r="A53" s="8"/>
      <c r="B53" t="s">
        <v>36</v>
      </c>
      <c r="E53" s="125">
        <f t="shared" si="28"/>
        <v>1.2096073249512826</v>
      </c>
      <c r="F53" s="157">
        <f t="shared" si="28"/>
        <v>0.84479794773455086</v>
      </c>
      <c r="G53" s="364">
        <f t="shared" si="28"/>
        <v>0.85853708019042418</v>
      </c>
      <c r="H53" s="125">
        <f t="shared" si="28"/>
        <v>1.4121067396967466</v>
      </c>
      <c r="I53" s="157">
        <f t="shared" si="28"/>
        <v>0.84975512950680709</v>
      </c>
      <c r="J53" s="363">
        <f t="shared" si="28"/>
        <v>0.86377374767933834</v>
      </c>
      <c r="L53" s="326">
        <f t="shared" si="29"/>
        <v>0.16740921666758235</v>
      </c>
      <c r="M53" s="330">
        <f t="shared" si="29"/>
        <v>5.8678904056877071E-3</v>
      </c>
      <c r="N53" s="209">
        <f t="shared" si="29"/>
        <v>6.0995239573725371E-3</v>
      </c>
    </row>
    <row r="54" spans="1:14" ht="24" customHeight="1" thickBot="1">
      <c r="A54" s="12" t="s">
        <v>12</v>
      </c>
      <c r="B54" s="13"/>
      <c r="C54" s="13"/>
      <c r="D54" s="13"/>
      <c r="E54" s="358">
        <f t="shared" si="28"/>
        <v>1.3040970761016166</v>
      </c>
      <c r="F54" s="359">
        <f t="shared" si="28"/>
        <v>1.2152926804517543</v>
      </c>
      <c r="G54" s="360">
        <f t="shared" si="28"/>
        <v>1.2287001489105105</v>
      </c>
      <c r="H54" s="358">
        <f t="shared" si="28"/>
        <v>1.6132151792577087</v>
      </c>
      <c r="I54" s="359">
        <f t="shared" si="28"/>
        <v>1.3279676330521573</v>
      </c>
      <c r="J54" s="361">
        <f t="shared" si="28"/>
        <v>1.3725227296843903</v>
      </c>
      <c r="L54" s="327">
        <f t="shared" si="29"/>
        <v>0.23703611396794919</v>
      </c>
      <c r="M54" s="331">
        <f t="shared" si="29"/>
        <v>9.2714252634615454E-2</v>
      </c>
      <c r="N54" s="328">
        <f t="shared" si="29"/>
        <v>0.11705262744649896</v>
      </c>
    </row>
    <row r="55" spans="1:14" ht="24" customHeight="1">
      <c r="A55" s="179"/>
      <c r="B55" s="177" t="s">
        <v>33</v>
      </c>
      <c r="C55" s="177"/>
      <c r="D55" s="178"/>
      <c r="E55" s="124">
        <f t="shared" si="28"/>
        <v>1.8237334591172705</v>
      </c>
      <c r="F55" s="156">
        <f t="shared" si="28"/>
        <v>2.0406833746845701</v>
      </c>
      <c r="G55" s="362">
        <f t="shared" si="28"/>
        <v>2.0022740230079235</v>
      </c>
      <c r="H55" s="124">
        <f t="shared" si="28"/>
        <v>1.9224186449238769</v>
      </c>
      <c r="I55" s="156">
        <f t="shared" si="28"/>
        <v>2.0978453995566397</v>
      </c>
      <c r="J55" s="366">
        <f t="shared" si="28"/>
        <v>2.0620495446627296</v>
      </c>
      <c r="L55" s="326">
        <f t="shared" si="29"/>
        <v>5.4111627613813912E-2</v>
      </c>
      <c r="M55" s="330">
        <f t="shared" si="29"/>
        <v>2.8011217017390191E-2</v>
      </c>
      <c r="N55" s="209">
        <f t="shared" si="29"/>
        <v>2.9853816694384396E-2</v>
      </c>
    </row>
    <row r="56" spans="1:14" ht="24" customHeight="1">
      <c r="A56" s="8"/>
      <c r="B56" s="3" t="s">
        <v>37</v>
      </c>
      <c r="C56" s="3"/>
      <c r="D56" s="183"/>
      <c r="E56" s="125">
        <f t="shared" si="28"/>
        <v>1.3713609090798751</v>
      </c>
      <c r="F56" s="157">
        <f t="shared" si="28"/>
        <v>1.0071986744164083</v>
      </c>
      <c r="G56" s="364">
        <f t="shared" si="28"/>
        <v>1.0483275293750658</v>
      </c>
      <c r="H56" s="125">
        <f t="shared" si="28"/>
        <v>1.6570497680303671</v>
      </c>
      <c r="I56" s="157">
        <f t="shared" si="28"/>
        <v>1.1748747175846579</v>
      </c>
      <c r="J56" s="363">
        <f t="shared" si="28"/>
        <v>1.2474254739967723</v>
      </c>
      <c r="L56" s="326">
        <f t="shared" si="29"/>
        <v>0.20832507114569651</v>
      </c>
      <c r="M56" s="330">
        <f t="shared" si="29"/>
        <v>0.16647762494862747</v>
      </c>
      <c r="N56" s="209">
        <f t="shared" si="29"/>
        <v>0.18991959959345314</v>
      </c>
    </row>
    <row r="57" spans="1:14" ht="24" customHeight="1" thickBot="1">
      <c r="A57" s="9"/>
      <c r="B57" s="184" t="s">
        <v>36</v>
      </c>
      <c r="C57" s="184"/>
      <c r="D57" s="185"/>
      <c r="E57" s="126">
        <f t="shared" si="28"/>
        <v>0.82019889447784844</v>
      </c>
      <c r="F57" s="158">
        <f t="shared" si="28"/>
        <v>0.7046649459898674</v>
      </c>
      <c r="G57" s="367">
        <f t="shared" si="28"/>
        <v>0.7213419611278431</v>
      </c>
      <c r="H57" s="126">
        <f t="shared" si="28"/>
        <v>1.1669815300430766</v>
      </c>
      <c r="I57" s="158">
        <f t="shared" si="28"/>
        <v>0.82463143508445014</v>
      </c>
      <c r="J57" s="368">
        <f t="shared" si="28"/>
        <v>0.86566588428589675</v>
      </c>
      <c r="L57" s="332">
        <f t="shared" si="29"/>
        <v>0.42280310044308883</v>
      </c>
      <c r="M57" s="333">
        <f t="shared" si="29"/>
        <v>0.17024614290421619</v>
      </c>
      <c r="N57" s="208">
        <f t="shared" si="29"/>
        <v>0.20007698281186664</v>
      </c>
    </row>
  </sheetData>
  <mergeCells count="30">
    <mergeCell ref="A43:D45"/>
    <mergeCell ref="E43:J43"/>
    <mergeCell ref="L43:N43"/>
    <mergeCell ref="E44:G44"/>
    <mergeCell ref="H44:J44"/>
    <mergeCell ref="L44:L45"/>
    <mergeCell ref="M44:M45"/>
    <mergeCell ref="N44:N45"/>
    <mergeCell ref="A5:D7"/>
    <mergeCell ref="E5:J5"/>
    <mergeCell ref="L5:Q5"/>
    <mergeCell ref="S5:U5"/>
    <mergeCell ref="E6:G6"/>
    <mergeCell ref="H6:J6"/>
    <mergeCell ref="L6:N6"/>
    <mergeCell ref="O6:Q6"/>
    <mergeCell ref="S6:S7"/>
    <mergeCell ref="T6:T7"/>
    <mergeCell ref="U6:U7"/>
    <mergeCell ref="A24:D26"/>
    <mergeCell ref="E24:J24"/>
    <mergeCell ref="L24:Q24"/>
    <mergeCell ref="S24:U24"/>
    <mergeCell ref="E25:G25"/>
    <mergeCell ref="H25:J25"/>
    <mergeCell ref="L25:N25"/>
    <mergeCell ref="O25:Q25"/>
    <mergeCell ref="S25:S26"/>
    <mergeCell ref="T25:T26"/>
    <mergeCell ref="U25:U2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E49:N57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34481160-E66D-4B66-B511-E03A04FBC2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L46:L57</xm:sqref>
        </x14:conditionalFormatting>
        <x14:conditionalFormatting xmlns:xm="http://schemas.microsoft.com/office/excel/2006/main">
          <x14:cfRule type="iconSet" priority="1" id="{1FBF7F80-FEE2-420E-A5AE-C22FD19BD85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M46:N57</xm:sqref>
        </x14:conditionalFormatting>
        <x14:conditionalFormatting xmlns:xm="http://schemas.microsoft.com/office/excel/2006/main">
          <x14:cfRule type="iconSet" priority="6" id="{6DBD70D5-25AE-4B09-94D4-223B03B0775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S8:S19</xm:sqref>
        </x14:conditionalFormatting>
        <x14:conditionalFormatting xmlns:xm="http://schemas.microsoft.com/office/excel/2006/main">
          <x14:cfRule type="iconSet" priority="4" id="{5758527D-F82E-4C55-8942-B4A2C8439BE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S27:S38</xm:sqref>
        </x14:conditionalFormatting>
        <x14:conditionalFormatting xmlns:xm="http://schemas.microsoft.com/office/excel/2006/main">
          <x14:cfRule type="iconSet" priority="5" id="{5AEF55FF-4508-4A23-87BA-A39D163E91A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T8:U19</xm:sqref>
        </x14:conditionalFormatting>
        <x14:conditionalFormatting xmlns:xm="http://schemas.microsoft.com/office/excel/2006/main">
          <x14:cfRule type="iconSet" priority="3" id="{E89734B8-0A74-469F-8306-A226A487869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T27:U38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35728-5DB9-4155-8EA2-9F639DAEE9D1}">
  <sheetPr>
    <pageSetUpPr fitToPage="1"/>
  </sheetPr>
  <dimension ref="A1:AQ97"/>
  <sheetViews>
    <sheetView showGridLines="0" topLeftCell="A55" workbookViewId="0">
      <selection activeCell="AO54" sqref="AO54:AQ54"/>
    </sheetView>
  </sheetViews>
  <sheetFormatPr defaultRowHeight="15"/>
  <cols>
    <col min="1" max="1" width="32.85546875" customWidth="1"/>
    <col min="2" max="2" width="9.42578125" customWidth="1"/>
    <col min="3" max="3" width="9.5703125" customWidth="1"/>
    <col min="4" max="4" width="9.42578125" bestFit="1" customWidth="1"/>
    <col min="5" max="5" width="9.28515625" bestFit="1" customWidth="1"/>
    <col min="6" max="16" width="10.85546875" customWidth="1"/>
    <col min="17" max="17" width="2.28515625" customWidth="1"/>
    <col min="18" max="20" width="10.85546875" customWidth="1"/>
    <col min="23" max="23" width="9.42578125" customWidth="1"/>
    <col min="24" max="29" width="9.140625" customWidth="1"/>
    <col min="30" max="30" width="1.7109375" customWidth="1"/>
    <col min="31" max="33" width="10.85546875" customWidth="1"/>
    <col min="34" max="34" width="2.28515625" customWidth="1"/>
  </cols>
  <sheetData>
    <row r="1" spans="1:43" ht="15.75">
      <c r="A1" s="4" t="s">
        <v>150</v>
      </c>
    </row>
    <row r="3" spans="1:43" ht="8.25" customHeight="1" thickBot="1"/>
    <row r="4" spans="1:43">
      <c r="A4" s="492" t="s">
        <v>3</v>
      </c>
      <c r="B4" s="458" t="s">
        <v>134</v>
      </c>
      <c r="C4" s="511"/>
      <c r="D4" s="511"/>
      <c r="E4" s="511"/>
      <c r="F4" s="511"/>
      <c r="G4" s="522"/>
      <c r="H4" s="512" t="s">
        <v>136</v>
      </c>
      <c r="I4" s="511"/>
      <c r="J4" s="511"/>
      <c r="K4" s="511"/>
      <c r="L4" s="511"/>
      <c r="M4" s="522"/>
      <c r="N4" s="526" t="s">
        <v>154</v>
      </c>
      <c r="O4" s="517"/>
      <c r="P4" s="527"/>
      <c r="R4" s="512" t="s">
        <v>135</v>
      </c>
      <c r="S4" s="511"/>
      <c r="T4" s="511"/>
      <c r="U4" s="511"/>
      <c r="V4" s="511"/>
      <c r="W4" s="522"/>
      <c r="X4" s="511" t="s">
        <v>137</v>
      </c>
      <c r="Y4" s="511"/>
      <c r="Z4" s="511"/>
      <c r="AA4" s="511"/>
      <c r="AB4" s="511"/>
      <c r="AC4" s="459"/>
      <c r="AE4" s="517" t="s">
        <v>154</v>
      </c>
      <c r="AF4" s="517"/>
      <c r="AG4" s="517"/>
      <c r="AI4" s="476" t="s">
        <v>140</v>
      </c>
      <c r="AJ4" s="481"/>
      <c r="AK4" s="481"/>
      <c r="AL4" s="481"/>
      <c r="AM4" s="481"/>
      <c r="AN4" s="477"/>
      <c r="AO4" s="517" t="s">
        <v>154</v>
      </c>
      <c r="AP4" s="517"/>
      <c r="AQ4" s="517"/>
    </row>
    <row r="5" spans="1:43">
      <c r="A5" s="493"/>
      <c r="B5" s="523" t="s">
        <v>175</v>
      </c>
      <c r="C5" s="533"/>
      <c r="D5" s="543"/>
      <c r="E5" s="523" t="s">
        <v>176</v>
      </c>
      <c r="F5" s="533"/>
      <c r="G5" s="543"/>
      <c r="H5" s="533" t="str">
        <f>B5</f>
        <v>jan-abr 2025</v>
      </c>
      <c r="I5" s="498"/>
      <c r="J5" s="499"/>
      <c r="K5" s="523" t="str">
        <f>E5</f>
        <v>jan-abr 2026</v>
      </c>
      <c r="L5" s="498"/>
      <c r="M5" s="499"/>
      <c r="N5" s="500" t="s">
        <v>138</v>
      </c>
      <c r="O5" s="498"/>
      <c r="P5" s="501"/>
      <c r="R5" s="521" t="str">
        <f>H5</f>
        <v>jan-abr 2025</v>
      </c>
      <c r="S5" s="498"/>
      <c r="T5" s="499"/>
      <c r="U5" s="538" t="str">
        <f>K5</f>
        <v>jan-abr 2026</v>
      </c>
      <c r="V5" s="514"/>
      <c r="W5" s="525"/>
      <c r="X5" s="533" t="str">
        <f>R5</f>
        <v>jan-abr 2025</v>
      </c>
      <c r="Y5" s="498"/>
      <c r="Z5" s="499"/>
      <c r="AA5" s="523" t="str">
        <f>U5</f>
        <v>jan-abr 2026</v>
      </c>
      <c r="AB5" s="498"/>
      <c r="AC5" s="501"/>
      <c r="AE5" s="497" t="s">
        <v>139</v>
      </c>
      <c r="AF5" s="498"/>
      <c r="AG5" s="501"/>
      <c r="AI5" s="528" t="str">
        <f>X5</f>
        <v>jan-abr 2025</v>
      </c>
      <c r="AJ5" s="529"/>
      <c r="AK5" s="540"/>
      <c r="AL5" s="539" t="str">
        <f>AA5</f>
        <v>jan-abr 2026</v>
      </c>
      <c r="AM5" s="529"/>
      <c r="AN5" s="540"/>
      <c r="AO5" s="498" t="s">
        <v>140</v>
      </c>
      <c r="AP5" s="498"/>
      <c r="AQ5" s="501"/>
    </row>
    <row r="6" spans="1:43" ht="19.5" customHeight="1" thickBot="1">
      <c r="A6" s="494"/>
      <c r="B6" s="99" t="s">
        <v>29</v>
      </c>
      <c r="C6" s="135" t="s">
        <v>30</v>
      </c>
      <c r="D6" s="263" t="s">
        <v>12</v>
      </c>
      <c r="E6" s="159" t="s">
        <v>29</v>
      </c>
      <c r="F6" s="353" t="s">
        <v>30</v>
      </c>
      <c r="G6" s="134" t="s">
        <v>12</v>
      </c>
      <c r="H6" s="176" t="s">
        <v>29</v>
      </c>
      <c r="I6" s="135" t="s">
        <v>30</v>
      </c>
      <c r="J6" s="176" t="s">
        <v>12</v>
      </c>
      <c r="K6" s="99" t="s">
        <v>29</v>
      </c>
      <c r="L6" s="135" t="s">
        <v>30</v>
      </c>
      <c r="M6" s="133" t="s">
        <v>12</v>
      </c>
      <c r="N6" s="99" t="s">
        <v>29</v>
      </c>
      <c r="O6" s="135" t="s">
        <v>30</v>
      </c>
      <c r="P6" s="166" t="s">
        <v>12</v>
      </c>
      <c r="R6" s="25" t="s">
        <v>29</v>
      </c>
      <c r="S6" s="160" t="s">
        <v>30</v>
      </c>
      <c r="T6" s="134" t="s">
        <v>12</v>
      </c>
      <c r="U6" s="352" t="s">
        <v>29</v>
      </c>
      <c r="V6" s="353" t="s">
        <v>30</v>
      </c>
      <c r="W6" s="134" t="s">
        <v>12</v>
      </c>
      <c r="X6" s="176" t="s">
        <v>29</v>
      </c>
      <c r="Y6" s="135" t="s">
        <v>30</v>
      </c>
      <c r="Z6" s="176" t="s">
        <v>12</v>
      </c>
      <c r="AA6" s="99" t="s">
        <v>29</v>
      </c>
      <c r="AB6" s="135" t="s">
        <v>30</v>
      </c>
      <c r="AC6" s="166" t="s">
        <v>12</v>
      </c>
      <c r="AE6" s="25" t="s">
        <v>29</v>
      </c>
      <c r="AF6" s="135" t="s">
        <v>30</v>
      </c>
      <c r="AG6" s="166" t="s">
        <v>12</v>
      </c>
      <c r="AI6" s="407" t="s">
        <v>29</v>
      </c>
      <c r="AJ6" s="135" t="s">
        <v>30</v>
      </c>
      <c r="AK6" s="263" t="s">
        <v>12</v>
      </c>
      <c r="AL6" s="408" t="s">
        <v>29</v>
      </c>
      <c r="AM6" s="135" t="s">
        <v>30</v>
      </c>
      <c r="AN6" s="263" t="s">
        <v>12</v>
      </c>
      <c r="AO6" s="176" t="s">
        <v>29</v>
      </c>
      <c r="AP6" s="135" t="s">
        <v>30</v>
      </c>
      <c r="AQ6" s="166" t="s">
        <v>12</v>
      </c>
    </row>
    <row r="7" spans="1:43" ht="20.100000000000001" customHeight="1">
      <c r="A7" s="8" t="s">
        <v>186</v>
      </c>
      <c r="B7" s="39">
        <v>2022.64</v>
      </c>
      <c r="C7" s="370">
        <v>102913.52000000002</v>
      </c>
      <c r="D7" s="375">
        <v>104936.16000000002</v>
      </c>
      <c r="E7" s="39">
        <v>1239.8400000000001</v>
      </c>
      <c r="F7" s="379">
        <v>126407.61</v>
      </c>
      <c r="G7" s="377">
        <v>127647.45</v>
      </c>
      <c r="H7" s="345">
        <f t="shared" ref="H7:H32" si="0">B7/$B$33</f>
        <v>3.2440819450505802E-2</v>
      </c>
      <c r="I7" s="323">
        <f t="shared" ref="I7:I32" si="1">C7/$C$33</f>
        <v>0.29352074057675509</v>
      </c>
      <c r="J7" s="398">
        <f t="shared" ref="J7:J32" si="2">D7/$D$33</f>
        <v>0.25410353851035983</v>
      </c>
      <c r="K7" s="323">
        <f t="shared" ref="K7:K32" si="3">E7/$E$33</f>
        <v>2.2545115597723601E-2</v>
      </c>
      <c r="L7" s="323">
        <f t="shared" ref="L7:L32" si="4">F7/$F$33</f>
        <v>0.42549549484957588</v>
      </c>
      <c r="M7" s="399">
        <f t="shared" ref="M7:M32" si="5">G7/$G$33</f>
        <v>0.36255545093198926</v>
      </c>
      <c r="N7" s="392">
        <f t="shared" ref="N7:P33" si="6">(E7-B7)/B7</f>
        <v>-0.38701894553652649</v>
      </c>
      <c r="O7" s="393">
        <f t="shared" si="6"/>
        <v>0.22828963580295356</v>
      </c>
      <c r="P7" s="382">
        <f t="shared" si="6"/>
        <v>0.21642958919022742</v>
      </c>
      <c r="R7" s="401">
        <v>215.04999999999998</v>
      </c>
      <c r="S7" s="369">
        <v>9502.9170000000013</v>
      </c>
      <c r="T7" s="374">
        <v>9717.9670000000006</v>
      </c>
      <c r="U7" s="39">
        <v>206.017</v>
      </c>
      <c r="V7" s="112">
        <v>12474.705000000002</v>
      </c>
      <c r="W7" s="380">
        <v>12680.722000000002</v>
      </c>
      <c r="X7" s="345">
        <f>R7/$R$33</f>
        <v>2.6448603740020747E-2</v>
      </c>
      <c r="Y7" s="323">
        <f>S7/$S$33</f>
        <v>0.22301928315771019</v>
      </c>
      <c r="Z7" s="398">
        <f>T7/$T$33</f>
        <v>0.19152040620595237</v>
      </c>
      <c r="AA7" s="323">
        <f>U7/$U$33</f>
        <v>2.3221890980640401E-2</v>
      </c>
      <c r="AB7" s="323">
        <f>V7/$V$33</f>
        <v>0.31620194738366403</v>
      </c>
      <c r="AC7" s="399">
        <f>W7/$W$33</f>
        <v>0.26241383724571893</v>
      </c>
      <c r="AE7" s="392">
        <f t="shared" ref="AE7:AG33" si="7">(U7-R7)/R7</f>
        <v>-4.2004185073238727E-2</v>
      </c>
      <c r="AF7" s="393">
        <f t="shared" si="7"/>
        <v>0.31272376681812541</v>
      </c>
      <c r="AG7" s="382">
        <f t="shared" si="7"/>
        <v>0.30487395151681423</v>
      </c>
      <c r="AI7" s="27">
        <f t="shared" ref="AI7:AN22" si="8">(R7/B7)*10</f>
        <v>1.0632144128465766</v>
      </c>
      <c r="AJ7" s="28">
        <f t="shared" si="8"/>
        <v>0.9233885887879455</v>
      </c>
      <c r="AK7" s="406">
        <f t="shared" si="8"/>
        <v>0.92608372557181418</v>
      </c>
      <c r="AL7" s="28">
        <f t="shared" si="8"/>
        <v>1.6616418247515807</v>
      </c>
      <c r="AM7" s="28">
        <f t="shared" si="8"/>
        <v>0.98686344912303947</v>
      </c>
      <c r="AN7" s="402">
        <f t="shared" si="8"/>
        <v>0.99341757316734502</v>
      </c>
      <c r="AO7" s="383">
        <f t="shared" ref="AO7:AQ18" si="9">(AL7-AI7)/AI7</f>
        <v>0.56284734732180319</v>
      </c>
      <c r="AP7" s="381">
        <f t="shared" si="9"/>
        <v>6.8741222390902704E-2</v>
      </c>
      <c r="AQ7" s="382">
        <f t="shared" si="9"/>
        <v>7.2708164214801738E-2</v>
      </c>
    </row>
    <row r="8" spans="1:43" ht="20.100000000000001" customHeight="1">
      <c r="A8" s="8" t="s">
        <v>182</v>
      </c>
      <c r="B8" s="19">
        <v>2903.6799999999994</v>
      </c>
      <c r="C8" s="371">
        <v>28254.77</v>
      </c>
      <c r="D8" s="375">
        <v>31158.45</v>
      </c>
      <c r="E8" s="19">
        <v>2645.2999999999993</v>
      </c>
      <c r="F8" s="369">
        <v>20699.28</v>
      </c>
      <c r="G8" s="377">
        <v>23344.579999999998</v>
      </c>
      <c r="H8" s="345">
        <f t="shared" si="0"/>
        <v>4.657168780506895E-2</v>
      </c>
      <c r="I8" s="323">
        <f t="shared" si="1"/>
        <v>8.0585728825774125E-2</v>
      </c>
      <c r="J8" s="399">
        <f t="shared" si="2"/>
        <v>7.5450372869543911E-2</v>
      </c>
      <c r="K8" s="323">
        <f t="shared" si="3"/>
        <v>4.8101847246949783E-2</v>
      </c>
      <c r="L8" s="323">
        <f t="shared" si="4"/>
        <v>6.9675001264796699E-2</v>
      </c>
      <c r="M8" s="399">
        <f t="shared" si="5"/>
        <v>6.6305317722507556E-2</v>
      </c>
      <c r="N8" s="394">
        <f t="shared" si="6"/>
        <v>-8.8983634560282188E-2</v>
      </c>
      <c r="O8" s="395">
        <f t="shared" si="6"/>
        <v>-0.26740582209658764</v>
      </c>
      <c r="P8" s="386">
        <f t="shared" si="6"/>
        <v>-0.25077852075440216</v>
      </c>
      <c r="R8" s="401">
        <v>553.30899999999997</v>
      </c>
      <c r="S8" s="369">
        <v>4079.6939999999995</v>
      </c>
      <c r="T8" s="374">
        <v>4633.0029999999997</v>
      </c>
      <c r="U8" s="19">
        <v>522.68399999999997</v>
      </c>
      <c r="V8" s="119">
        <v>3379.4930000000004</v>
      </c>
      <c r="W8" s="375">
        <v>3902.1770000000006</v>
      </c>
      <c r="X8" s="345">
        <f t="shared" ref="X8:X32" si="10">R8/$R$33</f>
        <v>6.8050455646534017E-2</v>
      </c>
      <c r="Y8" s="323">
        <f t="shared" ref="Y8:Y32" si="11">S8/$S$33</f>
        <v>9.5744331070429331E-2</v>
      </c>
      <c r="Z8" s="399">
        <f t="shared" ref="Z8:Z32" si="12">T8/$T$33</f>
        <v>9.1306609346728157E-2</v>
      </c>
      <c r="AA8" s="323">
        <f t="shared" ref="AA8:AA32" si="13">U8/$U$33</f>
        <v>5.8916064525379203E-2</v>
      </c>
      <c r="AB8" s="323">
        <f t="shared" ref="AB8:AB32" si="14">V8/$V$33</f>
        <v>8.5661526085743983E-2</v>
      </c>
      <c r="AC8" s="399">
        <f t="shared" ref="AC8:AC32" si="15">W8/$W$33</f>
        <v>8.0751335782141401E-2</v>
      </c>
      <c r="AE8" s="394">
        <f t="shared" si="7"/>
        <v>-5.5348819556522669E-2</v>
      </c>
      <c r="AF8" s="395">
        <f t="shared" si="7"/>
        <v>-0.17163076446419737</v>
      </c>
      <c r="AG8" s="386">
        <f t="shared" si="7"/>
        <v>-0.15774347653131224</v>
      </c>
      <c r="AI8" s="27">
        <f t="shared" si="8"/>
        <v>1.9055439993387704</v>
      </c>
      <c r="AJ8" s="28">
        <f t="shared" si="8"/>
        <v>1.4438956678819184</v>
      </c>
      <c r="AK8" s="402">
        <f t="shared" si="8"/>
        <v>1.4869170321373495</v>
      </c>
      <c r="AL8" s="28">
        <f t="shared" si="8"/>
        <v>1.9758968737005258</v>
      </c>
      <c r="AM8" s="28">
        <f t="shared" si="8"/>
        <v>1.6326621022566969</v>
      </c>
      <c r="AN8" s="402">
        <f t="shared" si="8"/>
        <v>1.6715558814936917</v>
      </c>
      <c r="AO8" s="384">
        <f t="shared" si="9"/>
        <v>3.692009965981792E-2</v>
      </c>
      <c r="AP8" s="385">
        <f t="shared" si="9"/>
        <v>0.13073412336757276</v>
      </c>
      <c r="AQ8" s="386">
        <f t="shared" si="9"/>
        <v>0.12417562336409284</v>
      </c>
    </row>
    <row r="9" spans="1:43" ht="20.100000000000001" customHeight="1">
      <c r="A9" s="8" t="s">
        <v>184</v>
      </c>
      <c r="B9" s="19">
        <v>3765.02</v>
      </c>
      <c r="C9" s="371">
        <v>15523.779999999999</v>
      </c>
      <c r="D9" s="375">
        <v>19288.8</v>
      </c>
      <c r="E9" s="19">
        <v>3164.1900000000005</v>
      </c>
      <c r="F9" s="369">
        <v>13781.660000000002</v>
      </c>
      <c r="G9" s="377">
        <v>16945.850000000002</v>
      </c>
      <c r="H9" s="345">
        <f t="shared" si="0"/>
        <v>6.0386590815737523E-2</v>
      </c>
      <c r="I9" s="323">
        <f t="shared" si="1"/>
        <v>4.4275537384695599E-2</v>
      </c>
      <c r="J9" s="399">
        <f t="shared" si="2"/>
        <v>4.6707944464697657E-2</v>
      </c>
      <c r="K9" s="323">
        <f t="shared" si="3"/>
        <v>5.7537286523390963E-2</v>
      </c>
      <c r="L9" s="323">
        <f t="shared" si="4"/>
        <v>4.6389883026414364E-2</v>
      </c>
      <c r="M9" s="399">
        <f t="shared" si="5"/>
        <v>4.8131085173858557E-2</v>
      </c>
      <c r="N9" s="394">
        <f t="shared" si="6"/>
        <v>-0.1595821536140577</v>
      </c>
      <c r="O9" s="395">
        <f t="shared" si="6"/>
        <v>-0.11222266741734277</v>
      </c>
      <c r="P9" s="386">
        <f t="shared" si="6"/>
        <v>-0.1214668615984404</v>
      </c>
      <c r="R9" s="401">
        <v>645.54599999999994</v>
      </c>
      <c r="S9" s="369">
        <v>2797.3319999999999</v>
      </c>
      <c r="T9" s="374">
        <v>3442.8779999999997</v>
      </c>
      <c r="U9" s="19">
        <v>667.06799999999998</v>
      </c>
      <c r="V9" s="119">
        <v>2538.6069999999995</v>
      </c>
      <c r="W9" s="375">
        <v>3205.6749999999993</v>
      </c>
      <c r="X9" s="345">
        <f t="shared" si="10"/>
        <v>7.9394514531297061E-2</v>
      </c>
      <c r="Y9" s="323">
        <f t="shared" si="11"/>
        <v>6.5649208279323468E-2</v>
      </c>
      <c r="Z9" s="399">
        <f t="shared" si="12"/>
        <v>6.7851783513726352E-2</v>
      </c>
      <c r="AA9" s="323">
        <f t="shared" si="13"/>
        <v>7.5190787035408879E-2</v>
      </c>
      <c r="AB9" s="323">
        <f t="shared" si="14"/>
        <v>6.4347211179887703E-2</v>
      </c>
      <c r="AC9" s="399">
        <f t="shared" si="15"/>
        <v>6.6337979628657548E-2</v>
      </c>
      <c r="AE9" s="394">
        <f t="shared" si="7"/>
        <v>3.3339219823219489E-2</v>
      </c>
      <c r="AF9" s="395">
        <f t="shared" si="7"/>
        <v>-9.2489915390808239E-2</v>
      </c>
      <c r="AG9" s="386">
        <f t="shared" si="7"/>
        <v>-6.889671954684437E-2</v>
      </c>
      <c r="AI9" s="27">
        <f t="shared" si="8"/>
        <v>1.7145885015219042</v>
      </c>
      <c r="AJ9" s="28">
        <f t="shared" si="8"/>
        <v>1.8019657583397857</v>
      </c>
      <c r="AK9" s="402">
        <f t="shared" si="8"/>
        <v>1.7849104143337067</v>
      </c>
      <c r="AL9" s="28">
        <f t="shared" si="8"/>
        <v>2.1081793444767851</v>
      </c>
      <c r="AM9" s="28">
        <f t="shared" si="8"/>
        <v>1.8420183054871471</v>
      </c>
      <c r="AN9" s="402">
        <f t="shared" si="8"/>
        <v>1.8917168510284221</v>
      </c>
      <c r="AO9" s="384">
        <f t="shared" si="9"/>
        <v>0.2295541131913118</v>
      </c>
      <c r="AP9" s="385">
        <f t="shared" si="9"/>
        <v>2.2227141088553875E-2</v>
      </c>
      <c r="AQ9" s="386">
        <f t="shared" si="9"/>
        <v>5.983854194418238E-2</v>
      </c>
    </row>
    <row r="10" spans="1:43" ht="20.100000000000001" customHeight="1">
      <c r="A10" s="8" t="s">
        <v>195</v>
      </c>
      <c r="B10" s="19">
        <v>16888.899999999998</v>
      </c>
      <c r="C10" s="371">
        <v>62035.099999999991</v>
      </c>
      <c r="D10" s="375">
        <v>78923.999999999985</v>
      </c>
      <c r="E10" s="19">
        <v>4742.6600000000008</v>
      </c>
      <c r="F10" s="369">
        <v>14780.399999999996</v>
      </c>
      <c r="G10" s="377">
        <v>19523.059999999998</v>
      </c>
      <c r="H10" s="345">
        <f t="shared" si="0"/>
        <v>0.27087853281733149</v>
      </c>
      <c r="I10" s="323">
        <f t="shared" si="1"/>
        <v>0.17693096586097778</v>
      </c>
      <c r="J10" s="399">
        <f t="shared" si="2"/>
        <v>0.19111493762866519</v>
      </c>
      <c r="K10" s="323">
        <f t="shared" si="3"/>
        <v>8.6240013179684327E-2</v>
      </c>
      <c r="L10" s="323">
        <f t="shared" si="4"/>
        <v>4.9751700962265402E-2</v>
      </c>
      <c r="M10" s="399">
        <f t="shared" si="5"/>
        <v>5.5451102406450598E-2</v>
      </c>
      <c r="N10" s="394">
        <f t="shared" si="6"/>
        <v>-0.71918479001000657</v>
      </c>
      <c r="O10" s="395">
        <f t="shared" si="6"/>
        <v>-0.76174133675935085</v>
      </c>
      <c r="P10" s="386">
        <f t="shared" si="6"/>
        <v>-0.75263468653388066</v>
      </c>
      <c r="R10" s="401">
        <v>1073.499</v>
      </c>
      <c r="S10" s="369">
        <v>3624.5719999999997</v>
      </c>
      <c r="T10" s="374">
        <v>4698.0709999999999</v>
      </c>
      <c r="U10" s="19">
        <v>644.77599999999995</v>
      </c>
      <c r="V10" s="119">
        <v>2053.0259999999998</v>
      </c>
      <c r="W10" s="375">
        <v>2697.8019999999997</v>
      </c>
      <c r="X10" s="345">
        <f t="shared" si="10"/>
        <v>0.13202766643249725</v>
      </c>
      <c r="Y10" s="323">
        <f t="shared" si="11"/>
        <v>8.506329679544794E-2</v>
      </c>
      <c r="Z10" s="399">
        <f t="shared" si="12"/>
        <v>9.2588960870561177E-2</v>
      </c>
      <c r="AA10" s="323">
        <f t="shared" si="13"/>
        <v>7.2678070154081426E-2</v>
      </c>
      <c r="AB10" s="323">
        <f t="shared" si="14"/>
        <v>5.2038971601275873E-2</v>
      </c>
      <c r="AC10" s="399">
        <f t="shared" si="15"/>
        <v>5.5828096771554078E-2</v>
      </c>
      <c r="AE10" s="394">
        <f t="shared" si="7"/>
        <v>-0.39936972461082876</v>
      </c>
      <c r="AF10" s="395">
        <f t="shared" si="7"/>
        <v>-0.4335811235092033</v>
      </c>
      <c r="AG10" s="386">
        <f t="shared" si="7"/>
        <v>-0.42576389330855158</v>
      </c>
      <c r="AI10" s="27">
        <f t="shared" si="8"/>
        <v>0.63562398972105938</v>
      </c>
      <c r="AJ10" s="28">
        <f t="shared" si="8"/>
        <v>0.58427761057852734</v>
      </c>
      <c r="AK10" s="402">
        <f t="shared" si="8"/>
        <v>0.59526519183011517</v>
      </c>
      <c r="AL10" s="28">
        <f t="shared" si="8"/>
        <v>1.359523980213635</v>
      </c>
      <c r="AM10" s="28">
        <f t="shared" si="8"/>
        <v>1.3890192416984659</v>
      </c>
      <c r="AN10" s="402">
        <f t="shared" si="8"/>
        <v>1.3818540741051863</v>
      </c>
      <c r="AO10" s="384">
        <f t="shared" si="9"/>
        <v>1.1388808512565043</v>
      </c>
      <c r="AP10" s="385">
        <f t="shared" si="9"/>
        <v>1.377327517861102</v>
      </c>
      <c r="AQ10" s="386">
        <f t="shared" si="9"/>
        <v>1.3214091686710929</v>
      </c>
    </row>
    <row r="11" spans="1:43" ht="20.100000000000001" customHeight="1">
      <c r="A11" s="8" t="s">
        <v>192</v>
      </c>
      <c r="B11" s="19">
        <v>1217.67</v>
      </c>
      <c r="C11" s="371">
        <v>8309.67</v>
      </c>
      <c r="D11" s="375">
        <v>9527.34</v>
      </c>
      <c r="E11" s="19">
        <v>1102.2000000000003</v>
      </c>
      <c r="F11" s="369">
        <v>8558.6800000000021</v>
      </c>
      <c r="G11" s="377">
        <v>9660.8800000000028</v>
      </c>
      <c r="H11" s="345">
        <f t="shared" si="0"/>
        <v>1.9530026411174208E-2</v>
      </c>
      <c r="I11" s="323">
        <f t="shared" si="1"/>
        <v>2.3700097833097577E-2</v>
      </c>
      <c r="J11" s="399">
        <f t="shared" si="2"/>
        <v>2.3070510742829651E-2</v>
      </c>
      <c r="K11" s="323">
        <f t="shared" si="3"/>
        <v>2.0042284820469543E-2</v>
      </c>
      <c r="L11" s="323">
        <f t="shared" si="4"/>
        <v>2.8809023300568445E-2</v>
      </c>
      <c r="M11" s="399">
        <f t="shared" si="5"/>
        <v>2.7439676270852552E-2</v>
      </c>
      <c r="N11" s="394">
        <f t="shared" si="6"/>
        <v>-9.4828648155904138E-2</v>
      </c>
      <c r="O11" s="395">
        <f t="shared" si="6"/>
        <v>2.9966292283568667E-2</v>
      </c>
      <c r="P11" s="386">
        <f t="shared" si="6"/>
        <v>1.4016504081937109E-2</v>
      </c>
      <c r="R11" s="401">
        <v>162.065</v>
      </c>
      <c r="S11" s="369">
        <v>1610.6980000000001</v>
      </c>
      <c r="T11" s="374">
        <v>1772.7630000000001</v>
      </c>
      <c r="U11" s="19">
        <v>186.64800000000002</v>
      </c>
      <c r="V11" s="119">
        <v>1861.693</v>
      </c>
      <c r="W11" s="375">
        <v>2048.3409999999999</v>
      </c>
      <c r="X11" s="345">
        <f t="shared" si="10"/>
        <v>1.9932076099169787E-2</v>
      </c>
      <c r="Y11" s="323">
        <f t="shared" si="11"/>
        <v>3.7800678817205023E-2</v>
      </c>
      <c r="Z11" s="399">
        <f t="shared" si="12"/>
        <v>3.4937378349492516E-2</v>
      </c>
      <c r="AA11" s="323">
        <f t="shared" si="13"/>
        <v>2.1038649760721544E-2</v>
      </c>
      <c r="AB11" s="323">
        <f t="shared" si="14"/>
        <v>4.7189168163137771E-2</v>
      </c>
      <c r="AC11" s="399">
        <f t="shared" si="15"/>
        <v>4.2388203274051198E-2</v>
      </c>
      <c r="AE11" s="394">
        <f t="shared" si="7"/>
        <v>0.15168605189275924</v>
      </c>
      <c r="AF11" s="395">
        <f t="shared" si="7"/>
        <v>0.15582995695034071</v>
      </c>
      <c r="AG11" s="386">
        <f t="shared" si="7"/>
        <v>0.15545112347222936</v>
      </c>
      <c r="AI11" s="27">
        <f t="shared" si="8"/>
        <v>1.3309435232862763</v>
      </c>
      <c r="AJ11" s="28">
        <f t="shared" si="8"/>
        <v>1.9383417151342954</v>
      </c>
      <c r="AK11" s="402">
        <f t="shared" si="8"/>
        <v>1.860711384289844</v>
      </c>
      <c r="AL11" s="28">
        <f t="shared" si="8"/>
        <v>1.6934131736526945</v>
      </c>
      <c r="AM11" s="28">
        <f t="shared" si="8"/>
        <v>2.1752104296456927</v>
      </c>
      <c r="AN11" s="402">
        <f t="shared" si="8"/>
        <v>2.1202426694048566</v>
      </c>
      <c r="AO11" s="384">
        <f t="shared" si="9"/>
        <v>0.27234036908751208</v>
      </c>
      <c r="AP11" s="385">
        <f t="shared" si="9"/>
        <v>0.12220173185252121</v>
      </c>
      <c r="AQ11" s="386">
        <f t="shared" si="9"/>
        <v>0.13947960296597259</v>
      </c>
    </row>
    <row r="12" spans="1:43" ht="20.100000000000001" customHeight="1">
      <c r="A12" s="8" t="s">
        <v>188</v>
      </c>
      <c r="B12" s="19">
        <v>2300.6999999999998</v>
      </c>
      <c r="C12" s="371">
        <v>509.15</v>
      </c>
      <c r="D12" s="375">
        <v>2809.85</v>
      </c>
      <c r="E12" s="19">
        <v>6007.3799999999992</v>
      </c>
      <c r="F12" s="369">
        <v>2998.3600000000006</v>
      </c>
      <c r="G12" s="377">
        <v>9005.74</v>
      </c>
      <c r="H12" s="345">
        <f t="shared" si="0"/>
        <v>3.6900582065903319E-2</v>
      </c>
      <c r="I12" s="323">
        <f t="shared" si="1"/>
        <v>1.4521521085339888E-3</v>
      </c>
      <c r="J12" s="399">
        <f t="shared" si="2"/>
        <v>6.8040685659103055E-3</v>
      </c>
      <c r="K12" s="323">
        <f t="shared" si="3"/>
        <v>0.10923754398910568</v>
      </c>
      <c r="L12" s="323">
        <f t="shared" si="4"/>
        <v>1.009265717417784E-2</v>
      </c>
      <c r="M12" s="399">
        <f t="shared" si="5"/>
        <v>2.5578890347408061E-2</v>
      </c>
      <c r="N12" s="394">
        <f t="shared" si="6"/>
        <v>1.6111096622766983</v>
      </c>
      <c r="O12" s="395">
        <f t="shared" si="6"/>
        <v>4.8889521751939515</v>
      </c>
      <c r="P12" s="386">
        <f t="shared" si="6"/>
        <v>2.2050607683684182</v>
      </c>
      <c r="R12" s="401">
        <v>511.50999999999993</v>
      </c>
      <c r="S12" s="369">
        <v>116.709</v>
      </c>
      <c r="T12" s="374">
        <v>628.21899999999994</v>
      </c>
      <c r="U12" s="19">
        <v>1260.6809999999998</v>
      </c>
      <c r="V12" s="119">
        <v>780.76400000000001</v>
      </c>
      <c r="W12" s="375">
        <v>2041.4449999999997</v>
      </c>
      <c r="X12" s="345">
        <f t="shared" si="10"/>
        <v>6.2909673559907051E-2</v>
      </c>
      <c r="Y12" s="323">
        <f t="shared" si="11"/>
        <v>2.7389860942753888E-3</v>
      </c>
      <c r="Z12" s="399">
        <f t="shared" si="12"/>
        <v>1.2380856825949004E-2</v>
      </c>
      <c r="AA12" s="323">
        <f t="shared" si="13"/>
        <v>0.14210184957243682</v>
      </c>
      <c r="AB12" s="323">
        <f t="shared" si="14"/>
        <v>1.9790375583796094E-2</v>
      </c>
      <c r="AC12" s="399">
        <f t="shared" si="15"/>
        <v>4.2245498006823784E-2</v>
      </c>
      <c r="AE12" s="394">
        <f t="shared" si="7"/>
        <v>1.4646263025160797</v>
      </c>
      <c r="AF12" s="395">
        <f t="shared" si="7"/>
        <v>5.6898354025824922</v>
      </c>
      <c r="AG12" s="386">
        <f t="shared" si="7"/>
        <v>2.24957538692717</v>
      </c>
      <c r="AI12" s="27">
        <f t="shared" si="8"/>
        <v>2.2232798713435038</v>
      </c>
      <c r="AJ12" s="28">
        <f t="shared" si="8"/>
        <v>2.292232151625258</v>
      </c>
      <c r="AK12" s="402">
        <f t="shared" si="8"/>
        <v>2.2357741516451055</v>
      </c>
      <c r="AL12" s="28">
        <f t="shared" si="8"/>
        <v>2.0985537788520121</v>
      </c>
      <c r="AM12" s="28">
        <f t="shared" si="8"/>
        <v>2.6039701703597959</v>
      </c>
      <c r="AN12" s="402">
        <f t="shared" si="8"/>
        <v>2.2668264906604008</v>
      </c>
      <c r="AO12" s="384">
        <f t="shared" si="9"/>
        <v>-5.6100041249472148E-2</v>
      </c>
      <c r="AP12" s="385">
        <f t="shared" si="9"/>
        <v>0.13599757708376389</v>
      </c>
      <c r="AQ12" s="386">
        <f t="shared" si="9"/>
        <v>1.3888853215539065E-2</v>
      </c>
    </row>
    <row r="13" spans="1:43" ht="20.100000000000001" customHeight="1">
      <c r="A13" s="8" t="s">
        <v>203</v>
      </c>
      <c r="B13" s="19">
        <v>2793.0600000000004</v>
      </c>
      <c r="C13" s="371">
        <v>23618.48</v>
      </c>
      <c r="D13" s="375">
        <v>26411.54</v>
      </c>
      <c r="E13" s="19">
        <v>1824.17</v>
      </c>
      <c r="F13" s="369">
        <v>20250.16</v>
      </c>
      <c r="G13" s="377">
        <v>22074.33</v>
      </c>
      <c r="H13" s="345">
        <f t="shared" si="0"/>
        <v>4.4797470224276069E-2</v>
      </c>
      <c r="I13" s="323">
        <f t="shared" si="1"/>
        <v>6.7362517003570349E-2</v>
      </c>
      <c r="J13" s="399">
        <f t="shared" si="2"/>
        <v>6.3955701938282358E-2</v>
      </c>
      <c r="K13" s="323">
        <f t="shared" si="3"/>
        <v>3.3170508710720303E-2</v>
      </c>
      <c r="L13" s="323">
        <f t="shared" si="4"/>
        <v>6.8163236770184071E-2</v>
      </c>
      <c r="M13" s="399">
        <f t="shared" si="5"/>
        <v>6.2697442582452995E-2</v>
      </c>
      <c r="N13" s="394">
        <f t="shared" si="6"/>
        <v>-0.34689193930671025</v>
      </c>
      <c r="O13" s="395">
        <f t="shared" si="6"/>
        <v>-0.14261374991108655</v>
      </c>
      <c r="P13" s="386">
        <f t="shared" si="6"/>
        <v>-0.16421647507112416</v>
      </c>
      <c r="R13" s="401">
        <v>214.03500000000003</v>
      </c>
      <c r="S13" s="369">
        <v>1828.836</v>
      </c>
      <c r="T13" s="374">
        <v>2042.8710000000001</v>
      </c>
      <c r="U13" s="19">
        <v>140.76</v>
      </c>
      <c r="V13" s="119">
        <v>1536.5150000000003</v>
      </c>
      <c r="W13" s="375">
        <v>1677.2750000000003</v>
      </c>
      <c r="X13" s="345">
        <f t="shared" si="10"/>
        <v>2.6323770757941602E-2</v>
      </c>
      <c r="Y13" s="323">
        <f t="shared" si="11"/>
        <v>4.2920052204287802E-2</v>
      </c>
      <c r="Z13" s="399">
        <f t="shared" si="12"/>
        <v>4.0260631029757576E-2</v>
      </c>
      <c r="AA13" s="323">
        <f t="shared" si="13"/>
        <v>1.5866231303411575E-2</v>
      </c>
      <c r="AB13" s="323">
        <f t="shared" si="14"/>
        <v>3.894673542855006E-2</v>
      </c>
      <c r="AC13" s="399">
        <f t="shared" si="15"/>
        <v>3.4709393429357825E-2</v>
      </c>
      <c r="AE13" s="394">
        <f t="shared" si="7"/>
        <v>-0.34235055014366822</v>
      </c>
      <c r="AF13" s="395">
        <f t="shared" si="7"/>
        <v>-0.15983992003656955</v>
      </c>
      <c r="AG13" s="386">
        <f t="shared" si="7"/>
        <v>-0.17896186298596425</v>
      </c>
      <c r="AI13" s="27">
        <f t="shared" si="8"/>
        <v>0.76631006852699191</v>
      </c>
      <c r="AJ13" s="28">
        <f t="shared" si="8"/>
        <v>0.77432417327448677</v>
      </c>
      <c r="AK13" s="402">
        <f t="shared" si="8"/>
        <v>0.77347666966788009</v>
      </c>
      <c r="AL13" s="28">
        <f t="shared" si="8"/>
        <v>0.77163860824374919</v>
      </c>
      <c r="AM13" s="28">
        <f t="shared" si="8"/>
        <v>0.75876684431135377</v>
      </c>
      <c r="AN13" s="402">
        <f t="shared" si="8"/>
        <v>0.75983053619294461</v>
      </c>
      <c r="AO13" s="384">
        <f t="shared" si="9"/>
        <v>6.9535034649875508E-3</v>
      </c>
      <c r="AP13" s="385">
        <f t="shared" si="9"/>
        <v>-2.0091493330685609E-2</v>
      </c>
      <c r="AQ13" s="386">
        <f t="shared" si="9"/>
        <v>-1.7642592220389712E-2</v>
      </c>
    </row>
    <row r="14" spans="1:43" ht="20.100000000000001" customHeight="1">
      <c r="A14" s="8" t="s">
        <v>187</v>
      </c>
      <c r="B14" s="19">
        <v>6348.6399999999985</v>
      </c>
      <c r="C14" s="371">
        <v>14730.229999999998</v>
      </c>
      <c r="D14" s="375">
        <v>21078.869999999995</v>
      </c>
      <c r="E14" s="19">
        <v>6724.0700000000006</v>
      </c>
      <c r="F14" s="369">
        <v>12504.180000000002</v>
      </c>
      <c r="G14" s="377">
        <v>19228.250000000004</v>
      </c>
      <c r="H14" s="345">
        <f t="shared" si="0"/>
        <v>0.10182488430776564</v>
      </c>
      <c r="I14" s="323">
        <f t="shared" si="1"/>
        <v>4.2012245023452056E-2</v>
      </c>
      <c r="J14" s="399">
        <f t="shared" si="2"/>
        <v>5.1042609666676064E-2</v>
      </c>
      <c r="K14" s="323">
        <f t="shared" si="3"/>
        <v>0.1222697569341087</v>
      </c>
      <c r="L14" s="323">
        <f t="shared" si="4"/>
        <v>4.2089809757404402E-2</v>
      </c>
      <c r="M14" s="399">
        <f t="shared" si="5"/>
        <v>5.4613757261762957E-2</v>
      </c>
      <c r="N14" s="394">
        <f t="shared" si="6"/>
        <v>5.9135499886590233E-2</v>
      </c>
      <c r="O14" s="395">
        <f t="shared" si="6"/>
        <v>-0.1511211977002393</v>
      </c>
      <c r="P14" s="386">
        <f t="shared" si="6"/>
        <v>-8.7795028860654864E-2</v>
      </c>
      <c r="R14" s="401">
        <v>513.09300000000007</v>
      </c>
      <c r="S14" s="369">
        <v>1364.145</v>
      </c>
      <c r="T14" s="374">
        <v>1877.2380000000001</v>
      </c>
      <c r="U14" s="19">
        <v>523.30099999999993</v>
      </c>
      <c r="V14" s="119">
        <v>1097.7610000000002</v>
      </c>
      <c r="W14" s="375">
        <v>1621.0620000000001</v>
      </c>
      <c r="X14" s="345">
        <f t="shared" si="10"/>
        <v>6.3104363816686673E-2</v>
      </c>
      <c r="Y14" s="323">
        <f t="shared" si="11"/>
        <v>3.201444777673787E-2</v>
      </c>
      <c r="Z14" s="399">
        <f t="shared" si="12"/>
        <v>3.699635780871139E-2</v>
      </c>
      <c r="AA14" s="323">
        <f t="shared" si="13"/>
        <v>5.8985611731362464E-2</v>
      </c>
      <c r="AB14" s="323">
        <f t="shared" si="14"/>
        <v>2.7825440839028933E-2</v>
      </c>
      <c r="AC14" s="399">
        <f t="shared" si="15"/>
        <v>3.3546126145910266E-2</v>
      </c>
      <c r="AE14" s="394">
        <f t="shared" si="7"/>
        <v>1.9895028776459347E-2</v>
      </c>
      <c r="AF14" s="395">
        <f t="shared" si="7"/>
        <v>-0.19527542893167499</v>
      </c>
      <c r="AG14" s="386">
        <f t="shared" si="7"/>
        <v>-0.13646431619219296</v>
      </c>
      <c r="AI14" s="27">
        <f t="shared" si="8"/>
        <v>0.8081935658660756</v>
      </c>
      <c r="AJ14" s="28">
        <f t="shared" si="8"/>
        <v>0.92608533607418231</v>
      </c>
      <c r="AK14" s="402">
        <f t="shared" si="8"/>
        <v>0.89057810024920725</v>
      </c>
      <c r="AL14" s="28">
        <f t="shared" si="8"/>
        <v>0.77825037514481543</v>
      </c>
      <c r="AM14" s="28">
        <f t="shared" si="8"/>
        <v>0.87791522514871034</v>
      </c>
      <c r="AN14" s="402">
        <f t="shared" si="8"/>
        <v>0.84306268121123862</v>
      </c>
      <c r="AO14" s="384">
        <f t="shared" si="9"/>
        <v>-3.7049528709341403E-2</v>
      </c>
      <c r="AP14" s="385">
        <f t="shared" si="9"/>
        <v>-5.2014764783634787E-2</v>
      </c>
      <c r="AQ14" s="386">
        <f t="shared" si="9"/>
        <v>-5.3353455496685312E-2</v>
      </c>
    </row>
    <row r="15" spans="1:43" ht="20.100000000000001" customHeight="1">
      <c r="A15" s="8" t="s">
        <v>190</v>
      </c>
      <c r="B15" s="19">
        <v>3840.0899999999992</v>
      </c>
      <c r="C15" s="371">
        <v>4231.99</v>
      </c>
      <c r="D15" s="375">
        <v>8072.079999999999</v>
      </c>
      <c r="E15" s="19">
        <v>4619.88</v>
      </c>
      <c r="F15" s="369">
        <v>4720.7299999999996</v>
      </c>
      <c r="G15" s="377">
        <v>9340.61</v>
      </c>
      <c r="H15" s="345">
        <f t="shared" si="0"/>
        <v>6.1590627281025191E-2</v>
      </c>
      <c r="I15" s="323">
        <f t="shared" si="1"/>
        <v>1.2070103509368076E-2</v>
      </c>
      <c r="J15" s="399">
        <f t="shared" si="2"/>
        <v>1.9546589956586029E-2</v>
      </c>
      <c r="K15" s="323">
        <f t="shared" si="3"/>
        <v>8.4007395024851036E-2</v>
      </c>
      <c r="L15" s="323">
        <f t="shared" si="4"/>
        <v>1.589025650750962E-2</v>
      </c>
      <c r="M15" s="399">
        <f t="shared" si="5"/>
        <v>2.6530017407553765E-2</v>
      </c>
      <c r="N15" s="394">
        <f t="shared" si="6"/>
        <v>0.20306555315109828</v>
      </c>
      <c r="O15" s="395">
        <f t="shared" si="6"/>
        <v>0.11548704037580425</v>
      </c>
      <c r="P15" s="386">
        <f t="shared" si="6"/>
        <v>0.15715032556664474</v>
      </c>
      <c r="R15" s="401">
        <v>574.03899999999987</v>
      </c>
      <c r="S15" s="369">
        <v>643.62099999999998</v>
      </c>
      <c r="T15" s="374">
        <v>1217.6599999999999</v>
      </c>
      <c r="U15" s="19">
        <v>779.38400000000013</v>
      </c>
      <c r="V15" s="119">
        <v>762.00299999999993</v>
      </c>
      <c r="W15" s="375">
        <v>1541.3870000000002</v>
      </c>
      <c r="X15" s="345">
        <f t="shared" si="10"/>
        <v>7.060000019678106E-2</v>
      </c>
      <c r="Y15" s="323">
        <f t="shared" si="11"/>
        <v>1.5104824554949662E-2</v>
      </c>
      <c r="Z15" s="399">
        <f t="shared" si="12"/>
        <v>2.3997481965182626E-2</v>
      </c>
      <c r="AA15" s="323">
        <f t="shared" si="13"/>
        <v>8.7850858327494535E-2</v>
      </c>
      <c r="AB15" s="323">
        <f t="shared" si="14"/>
        <v>1.931483209520338E-2</v>
      </c>
      <c r="AC15" s="399">
        <f t="shared" si="15"/>
        <v>3.189733812874905E-2</v>
      </c>
      <c r="AE15" s="394">
        <f t="shared" si="7"/>
        <v>0.35771959744895432</v>
      </c>
      <c r="AF15" s="395">
        <f t="shared" si="7"/>
        <v>0.18393122660696271</v>
      </c>
      <c r="AG15" s="386">
        <f t="shared" si="7"/>
        <v>0.26585992805873587</v>
      </c>
      <c r="AI15" s="27">
        <f t="shared" si="8"/>
        <v>1.4948581934277583</v>
      </c>
      <c r="AJ15" s="28">
        <f t="shared" si="8"/>
        <v>1.5208471664630587</v>
      </c>
      <c r="AK15" s="402">
        <f t="shared" si="8"/>
        <v>1.5084835630965006</v>
      </c>
      <c r="AL15" s="28">
        <f t="shared" si="8"/>
        <v>1.6870221737361146</v>
      </c>
      <c r="AM15" s="28">
        <f t="shared" si="8"/>
        <v>1.6141634874267328</v>
      </c>
      <c r="AN15" s="402">
        <f t="shared" si="8"/>
        <v>1.6501995051715037</v>
      </c>
      <c r="AO15" s="384">
        <f t="shared" si="9"/>
        <v>0.12854997293604026</v>
      </c>
      <c r="AP15" s="385">
        <f t="shared" si="9"/>
        <v>6.1358118699523304E-2</v>
      </c>
      <c r="AQ15" s="386">
        <f t="shared" si="9"/>
        <v>9.3945963709474847E-2</v>
      </c>
    </row>
    <row r="16" spans="1:43" ht="20.100000000000001" customHeight="1">
      <c r="A16" s="8" t="s">
        <v>194</v>
      </c>
      <c r="B16" s="19">
        <v>3976.6399999999994</v>
      </c>
      <c r="C16" s="371">
        <v>4261.8100000000004</v>
      </c>
      <c r="D16" s="375">
        <v>8238.4500000000007</v>
      </c>
      <c r="E16" s="19">
        <v>3735.6699999999996</v>
      </c>
      <c r="F16" s="369">
        <v>4372.5600000000004</v>
      </c>
      <c r="G16" s="377">
        <v>8108.23</v>
      </c>
      <c r="H16" s="345">
        <f t="shared" si="0"/>
        <v>6.3780732240863114E-2</v>
      </c>
      <c r="I16" s="323">
        <f t="shared" si="1"/>
        <v>1.2155153447257665E-2</v>
      </c>
      <c r="J16" s="399">
        <f t="shared" si="2"/>
        <v>1.9949455905768552E-2</v>
      </c>
      <c r="K16" s="323">
        <f t="shared" si="3"/>
        <v>6.7929016635169148E-2</v>
      </c>
      <c r="L16" s="323">
        <f t="shared" si="4"/>
        <v>1.4718295686149447E-2</v>
      </c>
      <c r="M16" s="399">
        <f t="shared" si="5"/>
        <v>2.3029703953430198E-2</v>
      </c>
      <c r="N16" s="394">
        <f t="shared" si="6"/>
        <v>-6.0596382875995773E-2</v>
      </c>
      <c r="O16" s="395">
        <f t="shared" si="6"/>
        <v>2.5986611322419344E-2</v>
      </c>
      <c r="P16" s="386">
        <f t="shared" si="6"/>
        <v>-1.580637134412434E-2</v>
      </c>
      <c r="R16" s="401">
        <v>667.798</v>
      </c>
      <c r="S16" s="369">
        <v>735.19200000000001</v>
      </c>
      <c r="T16" s="374">
        <v>1402.99</v>
      </c>
      <c r="U16" s="19">
        <v>650.63300000000015</v>
      </c>
      <c r="V16" s="119">
        <v>788.60899999999992</v>
      </c>
      <c r="W16" s="375">
        <v>1439.2420000000002</v>
      </c>
      <c r="X16" s="345">
        <f t="shared" si="10"/>
        <v>8.2131247060583001E-2</v>
      </c>
      <c r="Y16" s="323">
        <f t="shared" si="11"/>
        <v>1.7253859296391123E-2</v>
      </c>
      <c r="Z16" s="399">
        <f t="shared" si="12"/>
        <v>2.7649941052782862E-2</v>
      </c>
      <c r="AA16" s="323">
        <f t="shared" si="13"/>
        <v>7.3338261378463956E-2</v>
      </c>
      <c r="AB16" s="323">
        <f t="shared" si="14"/>
        <v>1.9989226320324516E-2</v>
      </c>
      <c r="AC16" s="399">
        <f t="shared" si="15"/>
        <v>2.9783557745781588E-2</v>
      </c>
      <c r="AE16" s="394">
        <f t="shared" si="7"/>
        <v>-2.5703880514766218E-2</v>
      </c>
      <c r="AF16" s="395">
        <f t="shared" si="7"/>
        <v>7.2657210633412656E-2</v>
      </c>
      <c r="AG16" s="386">
        <f t="shared" si="7"/>
        <v>2.5839100777625058E-2</v>
      </c>
      <c r="AI16" s="27">
        <f t="shared" si="8"/>
        <v>1.6793021244065345</v>
      </c>
      <c r="AJ16" s="28">
        <f t="shared" si="8"/>
        <v>1.7250698646819074</v>
      </c>
      <c r="AK16" s="402">
        <f t="shared" si="8"/>
        <v>1.7029781087461839</v>
      </c>
      <c r="AL16" s="28">
        <f t="shared" si="8"/>
        <v>1.7416768611788518</v>
      </c>
      <c r="AM16" s="28">
        <f t="shared" si="8"/>
        <v>1.8035407175659106</v>
      </c>
      <c r="AN16" s="402">
        <f t="shared" si="8"/>
        <v>1.7750384485886568</v>
      </c>
      <c r="AO16" s="384">
        <f t="shared" si="9"/>
        <v>3.7143248892369828E-2</v>
      </c>
      <c r="AP16" s="385">
        <f t="shared" si="9"/>
        <v>4.5488507155895856E-2</v>
      </c>
      <c r="AQ16" s="386">
        <f t="shared" si="9"/>
        <v>4.2314307783749026E-2</v>
      </c>
    </row>
    <row r="17" spans="1:43" ht="20.100000000000001" customHeight="1">
      <c r="A17" s="8" t="s">
        <v>204</v>
      </c>
      <c r="B17" s="19">
        <v>607.07999999999993</v>
      </c>
      <c r="C17" s="371">
        <v>11462.789999999999</v>
      </c>
      <c r="D17" s="375">
        <v>12069.869999999999</v>
      </c>
      <c r="E17" s="19">
        <v>453.88</v>
      </c>
      <c r="F17" s="369">
        <v>13745.439999999999</v>
      </c>
      <c r="G17" s="377">
        <v>14199.319999999998</v>
      </c>
      <c r="H17" s="345">
        <f t="shared" si="0"/>
        <v>9.7368650239355783E-3</v>
      </c>
      <c r="I17" s="323">
        <f t="shared" si="1"/>
        <v>3.2693144786766812E-2</v>
      </c>
      <c r="J17" s="399">
        <f t="shared" si="2"/>
        <v>2.9227262331307298E-2</v>
      </c>
      <c r="K17" s="323">
        <f t="shared" si="3"/>
        <v>8.2533045130781281E-3</v>
      </c>
      <c r="L17" s="323">
        <f t="shared" si="4"/>
        <v>4.6267964363262255E-2</v>
      </c>
      <c r="M17" s="399">
        <f t="shared" si="5"/>
        <v>4.0330150469340464E-2</v>
      </c>
      <c r="N17" s="394">
        <f t="shared" si="6"/>
        <v>-0.25235553798510896</v>
      </c>
      <c r="O17" s="395">
        <f t="shared" si="6"/>
        <v>0.19913563800784972</v>
      </c>
      <c r="P17" s="386">
        <f t="shared" si="6"/>
        <v>0.17642692091961215</v>
      </c>
      <c r="R17" s="401">
        <v>72.11699999999999</v>
      </c>
      <c r="S17" s="369">
        <v>1071.1559999999999</v>
      </c>
      <c r="T17" s="374">
        <v>1143.2729999999999</v>
      </c>
      <c r="U17" s="19">
        <v>53.00500000000001</v>
      </c>
      <c r="V17" s="119">
        <v>1374.1379999999999</v>
      </c>
      <c r="W17" s="375">
        <v>1427.143</v>
      </c>
      <c r="X17" s="345">
        <f t="shared" si="10"/>
        <v>8.869537111923162E-3</v>
      </c>
      <c r="Y17" s="323">
        <f t="shared" si="11"/>
        <v>2.5138433101128864E-2</v>
      </c>
      <c r="Z17" s="399">
        <f t="shared" si="12"/>
        <v>2.2531472823924772E-2</v>
      </c>
      <c r="AA17" s="323">
        <f t="shared" si="13"/>
        <v>5.974634770086181E-3</v>
      </c>
      <c r="AB17" s="323">
        <f t="shared" si="14"/>
        <v>3.4830892720420503E-2</v>
      </c>
      <c r="AC17" s="399">
        <f t="shared" si="15"/>
        <v>2.953318201663651E-2</v>
      </c>
      <c r="AE17" s="394">
        <f t="shared" si="7"/>
        <v>-0.26501379702427974</v>
      </c>
      <c r="AF17" s="395">
        <f t="shared" si="7"/>
        <v>0.28285515835228481</v>
      </c>
      <c r="AG17" s="386">
        <f t="shared" si="7"/>
        <v>0.24829590132890406</v>
      </c>
      <c r="AI17" s="27">
        <f t="shared" si="8"/>
        <v>1.1879323977070568</v>
      </c>
      <c r="AJ17" s="28">
        <f t="shared" si="8"/>
        <v>0.93446359917611688</v>
      </c>
      <c r="AK17" s="402">
        <f t="shared" si="8"/>
        <v>0.94721235605685894</v>
      </c>
      <c r="AL17" s="28">
        <f t="shared" si="8"/>
        <v>1.1678196880232663</v>
      </c>
      <c r="AM17" s="28">
        <f t="shared" si="8"/>
        <v>0.99970462931706805</v>
      </c>
      <c r="AN17" s="402">
        <f t="shared" si="8"/>
        <v>1.0050784122056551</v>
      </c>
      <c r="AO17" s="384">
        <f t="shared" si="9"/>
        <v>-1.6930853744381427E-2</v>
      </c>
      <c r="AP17" s="385">
        <f t="shared" si="9"/>
        <v>6.9816555934839902E-2</v>
      </c>
      <c r="AQ17" s="386">
        <f t="shared" si="9"/>
        <v>6.1090900872203757E-2</v>
      </c>
    </row>
    <row r="18" spans="1:43" ht="20.100000000000001" customHeight="1">
      <c r="A18" s="8" t="s">
        <v>183</v>
      </c>
      <c r="B18" s="19">
        <v>1807.36</v>
      </c>
      <c r="C18" s="371">
        <v>10571.160000000003</v>
      </c>
      <c r="D18" s="375">
        <v>12378.520000000004</v>
      </c>
      <c r="E18" s="19">
        <v>1581.6699999999998</v>
      </c>
      <c r="F18" s="369">
        <v>5350.6</v>
      </c>
      <c r="G18" s="377">
        <v>6932.27</v>
      </c>
      <c r="H18" s="345">
        <f t="shared" si="0"/>
        <v>2.898797583458557E-2</v>
      </c>
      <c r="I18" s="323">
        <f t="shared" si="1"/>
        <v>3.0150117418541032E-2</v>
      </c>
      <c r="J18" s="399">
        <f t="shared" si="2"/>
        <v>2.9974660150716967E-2</v>
      </c>
      <c r="K18" s="323">
        <f t="shared" si="3"/>
        <v>2.8760915107958675E-2</v>
      </c>
      <c r="L18" s="323">
        <f t="shared" si="4"/>
        <v>1.8010436197173105E-2</v>
      </c>
      <c r="M18" s="399">
        <f t="shared" si="5"/>
        <v>1.9689639517532873E-2</v>
      </c>
      <c r="N18" s="394">
        <f t="shared" si="6"/>
        <v>-0.12487274256373941</v>
      </c>
      <c r="O18" s="395">
        <f t="shared" si="6"/>
        <v>-0.49384930319851383</v>
      </c>
      <c r="P18" s="386">
        <f t="shared" si="6"/>
        <v>-0.4399758614115421</v>
      </c>
      <c r="R18" s="401">
        <v>518.09800000000007</v>
      </c>
      <c r="S18" s="369">
        <v>3190.2959999999998</v>
      </c>
      <c r="T18" s="374">
        <v>3708.3939999999998</v>
      </c>
      <c r="U18" s="19">
        <v>345.61099999999999</v>
      </c>
      <c r="V18" s="119">
        <v>1053.403</v>
      </c>
      <c r="W18" s="375">
        <v>1399.0140000000001</v>
      </c>
      <c r="X18" s="345">
        <f t="shared" si="10"/>
        <v>6.3719919555904544E-2</v>
      </c>
      <c r="Y18" s="323">
        <f t="shared" si="11"/>
        <v>7.4871487037181328E-2</v>
      </c>
      <c r="Z18" s="399">
        <f t="shared" si="12"/>
        <v>7.3084537666336644E-2</v>
      </c>
      <c r="AA18" s="323">
        <f t="shared" si="13"/>
        <v>3.8956692718125734E-2</v>
      </c>
      <c r="AB18" s="323">
        <f t="shared" si="14"/>
        <v>2.6701078701243341E-2</v>
      </c>
      <c r="AC18" s="399">
        <f t="shared" si="15"/>
        <v>2.8951082761729353E-2</v>
      </c>
      <c r="AE18" s="394">
        <f t="shared" si="7"/>
        <v>-0.33292350095927808</v>
      </c>
      <c r="AF18" s="395">
        <f t="shared" si="7"/>
        <v>-0.6698102621198786</v>
      </c>
      <c r="AG18" s="386">
        <f t="shared" si="7"/>
        <v>-0.6227439694919148</v>
      </c>
      <c r="AI18" s="27">
        <f t="shared" si="8"/>
        <v>2.8666010092067995</v>
      </c>
      <c r="AJ18" s="28">
        <f t="shared" si="8"/>
        <v>3.0179242391563448</v>
      </c>
      <c r="AK18" s="402">
        <f t="shared" si="8"/>
        <v>2.995829873038133</v>
      </c>
      <c r="AL18" s="28">
        <f t="shared" si="8"/>
        <v>2.1851018227569599</v>
      </c>
      <c r="AM18" s="28">
        <f t="shared" si="8"/>
        <v>1.9687567749411281</v>
      </c>
      <c r="AN18" s="402">
        <f t="shared" si="8"/>
        <v>2.0181181633144698</v>
      </c>
      <c r="AO18" s="384">
        <f t="shared" si="9"/>
        <v>-0.23773771943184144</v>
      </c>
      <c r="AP18" s="385">
        <f t="shared" si="9"/>
        <v>-0.34764539500451791</v>
      </c>
      <c r="AQ18" s="386">
        <f t="shared" si="9"/>
        <v>-0.32635755405300954</v>
      </c>
    </row>
    <row r="19" spans="1:43" ht="20.100000000000001" customHeight="1">
      <c r="A19" s="8" t="s">
        <v>196</v>
      </c>
      <c r="B19" s="19">
        <v>3200.8799999999997</v>
      </c>
      <c r="C19" s="371">
        <v>2036.11</v>
      </c>
      <c r="D19" s="375">
        <v>5236.99</v>
      </c>
      <c r="E19" s="19">
        <v>6159.7300000000014</v>
      </c>
      <c r="F19" s="369">
        <v>1818.0100000000002</v>
      </c>
      <c r="G19" s="377">
        <v>7977.7400000000016</v>
      </c>
      <c r="H19" s="345">
        <f t="shared" si="0"/>
        <v>5.1338434008392497E-2</v>
      </c>
      <c r="I19" s="323">
        <f t="shared" si="1"/>
        <v>5.8072108999452816E-3</v>
      </c>
      <c r="J19" s="399">
        <f t="shared" si="2"/>
        <v>1.2681402579848252E-2</v>
      </c>
      <c r="K19" s="323">
        <f t="shared" si="3"/>
        <v>0.11200785980510874</v>
      </c>
      <c r="L19" s="323">
        <f t="shared" si="4"/>
        <v>6.119529232389391E-3</v>
      </c>
      <c r="M19" s="399">
        <f t="shared" si="5"/>
        <v>2.2659074843392239E-2</v>
      </c>
      <c r="N19" s="394">
        <f t="shared" si="6"/>
        <v>0.9243864187348485</v>
      </c>
      <c r="O19" s="395">
        <f t="shared" si="6"/>
        <v>-0.1071160202543083</v>
      </c>
      <c r="P19" s="386">
        <f t="shared" si="6"/>
        <v>0.52334451660209436</v>
      </c>
      <c r="R19" s="401">
        <v>446.00299999999993</v>
      </c>
      <c r="S19" s="369">
        <v>401.36599999999999</v>
      </c>
      <c r="T19" s="374">
        <v>847.36899999999991</v>
      </c>
      <c r="U19" s="19">
        <v>913.86200000000008</v>
      </c>
      <c r="V19" s="119">
        <v>390.42500000000001</v>
      </c>
      <c r="W19" s="375">
        <v>1304.287</v>
      </c>
      <c r="X19" s="345">
        <f t="shared" si="10"/>
        <v>5.4853088183494408E-2</v>
      </c>
      <c r="Y19" s="323">
        <f t="shared" si="11"/>
        <v>9.4194611616493645E-3</v>
      </c>
      <c r="Z19" s="399">
        <f t="shared" si="12"/>
        <v>1.6699835993097285E-2</v>
      </c>
      <c r="AA19" s="323">
        <f t="shared" si="13"/>
        <v>0.10300899311877175</v>
      </c>
      <c r="AB19" s="323">
        <f t="shared" si="14"/>
        <v>9.8962777322002416E-3</v>
      </c>
      <c r="AC19" s="399">
        <f t="shared" si="15"/>
        <v>2.6990809871843807E-2</v>
      </c>
      <c r="AE19" s="394">
        <f t="shared" si="7"/>
        <v>1.0490041546805744</v>
      </c>
      <c r="AF19" s="395">
        <f t="shared" si="7"/>
        <v>-2.7259409117862437E-2</v>
      </c>
      <c r="AG19" s="386">
        <f t="shared" si="7"/>
        <v>0.53921963158907182</v>
      </c>
      <c r="AI19" s="27">
        <f t="shared" si="8"/>
        <v>1.3933761965459499</v>
      </c>
      <c r="AJ19" s="28">
        <f t="shared" si="8"/>
        <v>1.9712392748918282</v>
      </c>
      <c r="AK19" s="402">
        <f t="shared" si="8"/>
        <v>1.6180458622223834</v>
      </c>
      <c r="AL19" s="28">
        <f t="shared" si="8"/>
        <v>1.4836072360314492</v>
      </c>
      <c r="AM19" s="28">
        <f t="shared" si="8"/>
        <v>2.147540442571823</v>
      </c>
      <c r="AN19" s="402">
        <f t="shared" si="8"/>
        <v>1.6349078811793814</v>
      </c>
      <c r="AO19" s="384">
        <f>(AL19-AI19)/AI19</f>
        <v>6.4757127119850058E-2</v>
      </c>
      <c r="AP19" s="385">
        <f>(AM19-AJ19)/AJ19</f>
        <v>8.9436716245251027E-2</v>
      </c>
      <c r="AQ19" s="386">
        <f>(AN19-AK19)/AK19</f>
        <v>1.0421224361241497E-2</v>
      </c>
    </row>
    <row r="20" spans="1:43" ht="20.100000000000001" customHeight="1">
      <c r="A20" s="8" t="s">
        <v>191</v>
      </c>
      <c r="B20" s="19">
        <v>363.5</v>
      </c>
      <c r="C20" s="371">
        <v>3985.39</v>
      </c>
      <c r="D20" s="375">
        <v>4348.8899999999994</v>
      </c>
      <c r="E20" s="19">
        <v>374.53999999999991</v>
      </c>
      <c r="F20" s="369">
        <v>4518.7300000000005</v>
      </c>
      <c r="G20" s="377">
        <v>4893.2700000000004</v>
      </c>
      <c r="H20" s="345">
        <f t="shared" si="0"/>
        <v>5.8301219546033197E-3</v>
      </c>
      <c r="I20" s="323">
        <f t="shared" si="1"/>
        <v>1.1366773037081949E-2</v>
      </c>
      <c r="J20" s="399">
        <f t="shared" si="2"/>
        <v>1.0530863122800743E-2</v>
      </c>
      <c r="K20" s="323">
        <f t="shared" si="3"/>
        <v>6.810594589601396E-3</v>
      </c>
      <c r="L20" s="323">
        <f t="shared" si="4"/>
        <v>1.5210312555087658E-2</v>
      </c>
      <c r="M20" s="399">
        <f t="shared" si="5"/>
        <v>1.3898293396240782E-2</v>
      </c>
      <c r="N20" s="394">
        <f t="shared" si="6"/>
        <v>3.0371389270976358E-2</v>
      </c>
      <c r="O20" s="395">
        <f t="shared" si="6"/>
        <v>0.13382379139808165</v>
      </c>
      <c r="P20" s="386">
        <f t="shared" si="6"/>
        <v>0.12517676924456611</v>
      </c>
      <c r="R20" s="401">
        <v>74.673000000000002</v>
      </c>
      <c r="S20" s="369">
        <v>892.57900000000018</v>
      </c>
      <c r="T20" s="374">
        <v>967.25200000000018</v>
      </c>
      <c r="U20" s="19">
        <v>69.138000000000005</v>
      </c>
      <c r="V20" s="119">
        <v>1074.223</v>
      </c>
      <c r="W20" s="375">
        <v>1143.3609999999999</v>
      </c>
      <c r="X20" s="345">
        <f t="shared" si="10"/>
        <v>9.1838948480751897E-3</v>
      </c>
      <c r="Y20" s="323">
        <f t="shared" si="11"/>
        <v>2.09474973570353E-2</v>
      </c>
      <c r="Z20" s="399">
        <f t="shared" si="12"/>
        <v>1.9062474275074185E-2</v>
      </c>
      <c r="AA20" s="323">
        <f t="shared" si="13"/>
        <v>7.7931194931462749E-3</v>
      </c>
      <c r="AB20" s="323">
        <f t="shared" si="14"/>
        <v>2.7228812587096984E-2</v>
      </c>
      <c r="AC20" s="399">
        <f t="shared" si="15"/>
        <v>2.3660620220765215E-2</v>
      </c>
      <c r="AE20" s="394">
        <f t="shared" si="7"/>
        <v>-7.4123177051946446E-2</v>
      </c>
      <c r="AF20" s="395">
        <f t="shared" si="7"/>
        <v>0.20350467577659764</v>
      </c>
      <c r="AG20" s="386">
        <f t="shared" si="7"/>
        <v>0.18207147671961357</v>
      </c>
      <c r="AI20" s="27">
        <f t="shared" si="8"/>
        <v>2.0542778541953233</v>
      </c>
      <c r="AJ20" s="28">
        <f t="shared" si="8"/>
        <v>2.2396277403215246</v>
      </c>
      <c r="AK20" s="402">
        <f t="shared" si="8"/>
        <v>2.2241353540788573</v>
      </c>
      <c r="AL20" s="28">
        <f t="shared" si="8"/>
        <v>1.8459443584129873</v>
      </c>
      <c r="AM20" s="28">
        <f t="shared" si="8"/>
        <v>2.3772675065781752</v>
      </c>
      <c r="AN20" s="402">
        <f t="shared" si="8"/>
        <v>2.3365990431756263</v>
      </c>
      <c r="AO20" s="384">
        <f t="shared" ref="AO20:AQ33" si="16">(AL20-AI20)/AI20</f>
        <v>-0.10141446803647787</v>
      </c>
      <c r="AP20" s="385">
        <f t="shared" si="16"/>
        <v>6.1456537521227012E-2</v>
      </c>
      <c r="AQ20" s="386">
        <f t="shared" si="16"/>
        <v>5.0565128102712374E-2</v>
      </c>
    </row>
    <row r="21" spans="1:43" ht="20.100000000000001" customHeight="1">
      <c r="A21" s="8" t="s">
        <v>202</v>
      </c>
      <c r="B21" s="19">
        <v>580.41</v>
      </c>
      <c r="C21" s="371">
        <v>4025.09</v>
      </c>
      <c r="D21" s="375">
        <v>4605.5</v>
      </c>
      <c r="E21" s="19">
        <v>545.03</v>
      </c>
      <c r="F21" s="369">
        <v>2941.4</v>
      </c>
      <c r="G21" s="377">
        <v>3486.4300000000003</v>
      </c>
      <c r="H21" s="345">
        <f t="shared" si="0"/>
        <v>9.3091088959320837E-3</v>
      </c>
      <c r="I21" s="323">
        <f t="shared" si="1"/>
        <v>1.1480001827632473E-2</v>
      </c>
      <c r="J21" s="399">
        <f t="shared" si="2"/>
        <v>1.115224577123331E-2</v>
      </c>
      <c r="K21" s="323">
        <f t="shared" si="3"/>
        <v>9.9107661909821378E-3</v>
      </c>
      <c r="L21" s="323">
        <f t="shared" si="4"/>
        <v>9.9009264438315262E-3</v>
      </c>
      <c r="M21" s="399">
        <f t="shared" si="5"/>
        <v>9.9024633926711077E-3</v>
      </c>
      <c r="N21" s="394">
        <f t="shared" si="6"/>
        <v>-6.0956909770679343E-2</v>
      </c>
      <c r="O21" s="395">
        <f t="shared" si="6"/>
        <v>-0.26923373141967011</v>
      </c>
      <c r="P21" s="386">
        <f t="shared" si="6"/>
        <v>-0.24298556074259031</v>
      </c>
      <c r="R21" s="401">
        <v>171.26699999999997</v>
      </c>
      <c r="S21" s="369">
        <v>1148.0530000000001</v>
      </c>
      <c r="T21" s="374">
        <v>1319.3200000000002</v>
      </c>
      <c r="U21" s="19">
        <v>156.79300000000001</v>
      </c>
      <c r="V21" s="119">
        <v>912.42899999999997</v>
      </c>
      <c r="W21" s="375">
        <v>1069.222</v>
      </c>
      <c r="X21" s="345">
        <f t="shared" si="10"/>
        <v>2.1063813144580945E-2</v>
      </c>
      <c r="Y21" s="323">
        <f t="shared" si="11"/>
        <v>2.694309095691972E-2</v>
      </c>
      <c r="Z21" s="399">
        <f t="shared" si="12"/>
        <v>2.6000983777330906E-2</v>
      </c>
      <c r="AA21" s="323">
        <f t="shared" si="13"/>
        <v>1.7673444194059473E-2</v>
      </c>
      <c r="AB21" s="323">
        <f t="shared" si="14"/>
        <v>2.3127747441669292E-2</v>
      </c>
      <c r="AC21" s="399">
        <f t="shared" si="15"/>
        <v>2.2126393740635748E-2</v>
      </c>
      <c r="AE21" s="394">
        <f t="shared" si="7"/>
        <v>-8.4511318584432282E-2</v>
      </c>
      <c r="AF21" s="395">
        <f t="shared" si="7"/>
        <v>-0.20523791149014908</v>
      </c>
      <c r="AG21" s="386">
        <f t="shared" si="7"/>
        <v>-0.1895658369463058</v>
      </c>
      <c r="AI21" s="27">
        <f t="shared" si="8"/>
        <v>2.9507934046622215</v>
      </c>
      <c r="AJ21" s="28">
        <f t="shared" si="8"/>
        <v>2.8522418132265366</v>
      </c>
      <c r="AK21" s="402">
        <f t="shared" si="8"/>
        <v>2.8646618173922489</v>
      </c>
      <c r="AL21" s="28">
        <f t="shared" si="8"/>
        <v>2.8767774250958666</v>
      </c>
      <c r="AM21" s="28">
        <f t="shared" si="8"/>
        <v>3.1020228462636839</v>
      </c>
      <c r="AN21" s="402">
        <f t="shared" si="8"/>
        <v>3.0668104622780317</v>
      </c>
      <c r="AO21" s="384">
        <f t="shared" si="16"/>
        <v>-2.5083416361650537E-2</v>
      </c>
      <c r="AP21" s="385">
        <f t="shared" si="16"/>
        <v>8.7573582253388224E-2</v>
      </c>
      <c r="AQ21" s="386">
        <f t="shared" si="16"/>
        <v>7.0566320833571256E-2</v>
      </c>
    </row>
    <row r="22" spans="1:43" ht="20.100000000000001" customHeight="1">
      <c r="A22" s="8" t="s">
        <v>189</v>
      </c>
      <c r="B22" s="19">
        <v>831.84</v>
      </c>
      <c r="C22" s="371">
        <v>3493.37</v>
      </c>
      <c r="D22" s="375">
        <v>4325.21</v>
      </c>
      <c r="E22" s="19">
        <v>942.92</v>
      </c>
      <c r="F22" s="369">
        <v>2869.8900000000003</v>
      </c>
      <c r="G22" s="377">
        <v>3812.8100000000004</v>
      </c>
      <c r="H22" s="345">
        <f t="shared" si="0"/>
        <v>1.3341756937323868E-2</v>
      </c>
      <c r="I22" s="323">
        <f t="shared" si="1"/>
        <v>9.963477583009684E-3</v>
      </c>
      <c r="J22" s="399">
        <f t="shared" si="2"/>
        <v>1.0473521861295413E-2</v>
      </c>
      <c r="K22" s="323">
        <f t="shared" si="3"/>
        <v>1.7145954638828828E-2</v>
      </c>
      <c r="L22" s="323">
        <f t="shared" si="4"/>
        <v>9.6602195525558113E-3</v>
      </c>
      <c r="M22" s="399">
        <f t="shared" si="5"/>
        <v>1.0829476412321579E-2</v>
      </c>
      <c r="N22" s="394">
        <f t="shared" si="6"/>
        <v>0.13353529524908628</v>
      </c>
      <c r="O22" s="395">
        <f t="shared" si="6"/>
        <v>-0.17847522592797202</v>
      </c>
      <c r="P22" s="386">
        <f t="shared" si="6"/>
        <v>-0.11846823622436821</v>
      </c>
      <c r="R22" s="401">
        <v>262.39799999999997</v>
      </c>
      <c r="S22" s="369">
        <v>640.15199999999993</v>
      </c>
      <c r="T22" s="374">
        <v>902.55</v>
      </c>
      <c r="U22" s="19">
        <v>239.19100000000003</v>
      </c>
      <c r="V22" s="119">
        <v>520.38700000000006</v>
      </c>
      <c r="W22" s="375">
        <v>759.57800000000009</v>
      </c>
      <c r="X22" s="345">
        <f t="shared" si="10"/>
        <v>3.2271847124733612E-2</v>
      </c>
      <c r="Y22" s="323">
        <f t="shared" si="11"/>
        <v>1.5023412300872929E-2</v>
      </c>
      <c r="Z22" s="399">
        <f t="shared" si="12"/>
        <v>1.7787335830753724E-2</v>
      </c>
      <c r="AA22" s="323">
        <f t="shared" si="13"/>
        <v>2.6961208665063362E-2</v>
      </c>
      <c r="AB22" s="323">
        <f t="shared" si="14"/>
        <v>1.3190482884616732E-2</v>
      </c>
      <c r="AC22" s="399">
        <f t="shared" si="15"/>
        <v>1.5718645804823152E-2</v>
      </c>
      <c r="AE22" s="394">
        <f t="shared" si="7"/>
        <v>-8.8441985076105539E-2</v>
      </c>
      <c r="AF22" s="395">
        <f t="shared" si="7"/>
        <v>-0.18708837900998496</v>
      </c>
      <c r="AG22" s="386">
        <f t="shared" si="7"/>
        <v>-0.15840895241260858</v>
      </c>
      <c r="AI22" s="27">
        <f t="shared" si="8"/>
        <v>3.1544287362954408</v>
      </c>
      <c r="AJ22" s="28">
        <f t="shared" si="8"/>
        <v>1.8324769491923272</v>
      </c>
      <c r="AK22" s="402">
        <f t="shared" si="8"/>
        <v>2.0867194887647074</v>
      </c>
      <c r="AL22" s="28">
        <f t="shared" si="8"/>
        <v>2.5367051287489928</v>
      </c>
      <c r="AM22" s="28">
        <f t="shared" si="8"/>
        <v>1.8132646198983235</v>
      </c>
      <c r="AN22" s="402">
        <f t="shared" si="8"/>
        <v>1.9921737511179418</v>
      </c>
      <c r="AO22" s="384">
        <f t="shared" si="16"/>
        <v>-0.19582740939391211</v>
      </c>
      <c r="AP22" s="385">
        <f t="shared" si="16"/>
        <v>-1.048434977720814E-2</v>
      </c>
      <c r="AQ22" s="386">
        <f t="shared" si="16"/>
        <v>-4.5308311996805364E-2</v>
      </c>
    </row>
    <row r="23" spans="1:43" ht="20.100000000000001" customHeight="1">
      <c r="A23" s="8" t="s">
        <v>206</v>
      </c>
      <c r="B23" s="19">
        <v>1428.52</v>
      </c>
      <c r="C23" s="371">
        <v>8887.4399999999987</v>
      </c>
      <c r="D23" s="375">
        <v>10315.959999999999</v>
      </c>
      <c r="E23" s="19">
        <v>1818.11</v>
      </c>
      <c r="F23" s="369">
        <v>9907.3299999999981</v>
      </c>
      <c r="G23" s="377">
        <v>11725.439999999999</v>
      </c>
      <c r="H23" s="345">
        <f t="shared" si="0"/>
        <v>2.2911817921843009E-2</v>
      </c>
      <c r="I23" s="323">
        <f t="shared" si="1"/>
        <v>2.5347961770537785E-2</v>
      </c>
      <c r="J23" s="399">
        <f t="shared" si="2"/>
        <v>2.4980158785411346E-2</v>
      </c>
      <c r="K23" s="323">
        <f t="shared" si="3"/>
        <v>3.306031433037912E-2</v>
      </c>
      <c r="L23" s="323">
        <f t="shared" si="4"/>
        <v>3.3348659000736171E-2</v>
      </c>
      <c r="M23" s="399">
        <f t="shared" si="5"/>
        <v>3.3303620139501292E-2</v>
      </c>
      <c r="N23" s="394">
        <f t="shared" si="6"/>
        <v>0.27272281802144871</v>
      </c>
      <c r="O23" s="395">
        <f t="shared" si="6"/>
        <v>0.11475633028183589</v>
      </c>
      <c r="P23" s="386">
        <f t="shared" si="6"/>
        <v>0.13663100671192982</v>
      </c>
      <c r="R23" s="401">
        <v>99.747</v>
      </c>
      <c r="S23" s="369">
        <v>340.44100000000003</v>
      </c>
      <c r="T23" s="374">
        <v>440.18800000000005</v>
      </c>
      <c r="U23" s="19">
        <v>129.59899999999999</v>
      </c>
      <c r="V23" s="119">
        <v>561.91600000000005</v>
      </c>
      <c r="W23" s="375">
        <v>691.5150000000001</v>
      </c>
      <c r="X23" s="345">
        <f t="shared" si="10"/>
        <v>1.2267699963989071E-2</v>
      </c>
      <c r="Y23" s="323">
        <f t="shared" si="11"/>
        <v>7.9896423148275442E-3</v>
      </c>
      <c r="Z23" s="399">
        <f t="shared" si="12"/>
        <v>8.6751667881755281E-3</v>
      </c>
      <c r="AA23" s="323">
        <f t="shared" si="13"/>
        <v>1.4608182087886024E-2</v>
      </c>
      <c r="AB23" s="323">
        <f t="shared" si="14"/>
        <v>1.4243137089497423E-2</v>
      </c>
      <c r="AC23" s="399">
        <f t="shared" si="15"/>
        <v>1.4310155578126649E-2</v>
      </c>
      <c r="AE23" s="394">
        <f t="shared" si="7"/>
        <v>0.29927717124324532</v>
      </c>
      <c r="AF23" s="395">
        <f t="shared" si="7"/>
        <v>0.65055325298656741</v>
      </c>
      <c r="AG23" s="386">
        <f t="shared" si="7"/>
        <v>0.57095377429643701</v>
      </c>
      <c r="AI23" s="27">
        <f t="shared" ref="AI23:AN33" si="17">(R23/B23)*10</f>
        <v>0.69825413714893725</v>
      </c>
      <c r="AJ23" s="28">
        <f t="shared" si="17"/>
        <v>0.38305856354585804</v>
      </c>
      <c r="AK23" s="402">
        <f t="shared" si="17"/>
        <v>0.42670580343467801</v>
      </c>
      <c r="AL23" s="28">
        <f t="shared" si="17"/>
        <v>0.71282265649493148</v>
      </c>
      <c r="AM23" s="28">
        <f t="shared" si="17"/>
        <v>0.56717198276427672</v>
      </c>
      <c r="AN23" s="402">
        <f t="shared" si="17"/>
        <v>0.58975612002619959</v>
      </c>
      <c r="AO23" s="384">
        <f t="shared" si="16"/>
        <v>2.0864207701624799E-2</v>
      </c>
      <c r="AP23" s="385">
        <f t="shared" si="16"/>
        <v>0.48064039481100768</v>
      </c>
      <c r="AQ23" s="386">
        <f t="shared" si="16"/>
        <v>0.38211412940504341</v>
      </c>
    </row>
    <row r="24" spans="1:43" ht="20.100000000000001" customHeight="1">
      <c r="A24" s="8" t="s">
        <v>201</v>
      </c>
      <c r="B24" s="19">
        <v>1221.2300000000002</v>
      </c>
      <c r="C24" s="371">
        <v>9139.02</v>
      </c>
      <c r="D24" s="375">
        <v>10360.25</v>
      </c>
      <c r="E24" s="19">
        <v>1246.32</v>
      </c>
      <c r="F24" s="369">
        <v>3523.6</v>
      </c>
      <c r="G24" s="377">
        <v>4769.92</v>
      </c>
      <c r="H24" s="345">
        <f t="shared" si="0"/>
        <v>1.9587124716974453E-2</v>
      </c>
      <c r="I24" s="323">
        <f t="shared" si="1"/>
        <v>2.6065495753578114E-2</v>
      </c>
      <c r="J24" s="399">
        <f t="shared" si="2"/>
        <v>2.5087407285076514E-2</v>
      </c>
      <c r="K24" s="323">
        <f t="shared" si="3"/>
        <v>2.2662947212345848E-2</v>
      </c>
      <c r="L24" s="323">
        <f t="shared" si="4"/>
        <v>1.1860646092841765E-2</v>
      </c>
      <c r="M24" s="399">
        <f t="shared" si="5"/>
        <v>1.3547943938633435E-2</v>
      </c>
      <c r="N24" s="394">
        <f t="shared" si="6"/>
        <v>2.054486050948608E-2</v>
      </c>
      <c r="O24" s="395">
        <f t="shared" si="6"/>
        <v>-0.6144444371497163</v>
      </c>
      <c r="P24" s="386">
        <f t="shared" si="6"/>
        <v>-0.53959412176347099</v>
      </c>
      <c r="R24" s="401">
        <v>174.79799999999997</v>
      </c>
      <c r="S24" s="369">
        <v>1174.9040000000002</v>
      </c>
      <c r="T24" s="374">
        <v>1349.7020000000002</v>
      </c>
      <c r="U24" s="19">
        <v>151.07800000000003</v>
      </c>
      <c r="V24" s="119">
        <v>517.55099999999993</v>
      </c>
      <c r="W24" s="375">
        <v>668.62899999999991</v>
      </c>
      <c r="X24" s="345">
        <f t="shared" si="10"/>
        <v>2.1498084336424767E-2</v>
      </c>
      <c r="Y24" s="323">
        <f t="shared" si="11"/>
        <v>2.75732438638711E-2</v>
      </c>
      <c r="Z24" s="399">
        <f t="shared" si="12"/>
        <v>2.6599748208342995E-2</v>
      </c>
      <c r="AA24" s="323">
        <f t="shared" si="13"/>
        <v>1.7029258971702294E-2</v>
      </c>
      <c r="AB24" s="323">
        <f t="shared" si="14"/>
        <v>1.3118597519569614E-2</v>
      </c>
      <c r="AC24" s="399">
        <f t="shared" si="15"/>
        <v>1.3836554541907608E-2</v>
      </c>
      <c r="AE24" s="394">
        <f t="shared" si="7"/>
        <v>-0.1356994931292117</v>
      </c>
      <c r="AF24" s="395">
        <f t="shared" si="7"/>
        <v>-0.55949507364005924</v>
      </c>
      <c r="AG24" s="386">
        <f t="shared" si="7"/>
        <v>-0.50460990648306081</v>
      </c>
      <c r="AI24" s="27">
        <f t="shared" si="17"/>
        <v>1.4313274321790321</v>
      </c>
      <c r="AJ24" s="28">
        <f t="shared" si="17"/>
        <v>1.285590796387359</v>
      </c>
      <c r="AK24" s="402">
        <f t="shared" si="17"/>
        <v>1.3027697208078959</v>
      </c>
      <c r="AL24" s="28">
        <f t="shared" si="17"/>
        <v>1.2121926952949487</v>
      </c>
      <c r="AM24" s="28">
        <f t="shared" si="17"/>
        <v>1.4688131456464979</v>
      </c>
      <c r="AN24" s="402">
        <f t="shared" si="17"/>
        <v>1.4017614551187438</v>
      </c>
      <c r="AO24" s="384">
        <f t="shared" si="16"/>
        <v>-0.15309895692453537</v>
      </c>
      <c r="AP24" s="385">
        <f t="shared" si="16"/>
        <v>0.14251996029686304</v>
      </c>
      <c r="AQ24" s="386">
        <f t="shared" si="16"/>
        <v>7.5985596479368214E-2</v>
      </c>
    </row>
    <row r="25" spans="1:43" ht="20.100000000000001" customHeight="1">
      <c r="A25" s="8" t="s">
        <v>209</v>
      </c>
      <c r="B25" s="19">
        <v>460.81</v>
      </c>
      <c r="C25" s="371">
        <v>2886.6000000000004</v>
      </c>
      <c r="D25" s="375">
        <v>3347.4100000000003</v>
      </c>
      <c r="E25" s="19">
        <v>171.70999999999998</v>
      </c>
      <c r="F25" s="369">
        <v>1606.49</v>
      </c>
      <c r="G25" s="377">
        <v>1778.2</v>
      </c>
      <c r="H25" s="345">
        <f t="shared" si="0"/>
        <v>7.3908624426430695E-3</v>
      </c>
      <c r="I25" s="323">
        <f t="shared" si="1"/>
        <v>8.2329024383663227E-3</v>
      </c>
      <c r="J25" s="399">
        <f t="shared" si="2"/>
        <v>8.1057733182247522E-3</v>
      </c>
      <c r="K25" s="323">
        <f t="shared" si="3"/>
        <v>3.1223559485781382E-3</v>
      </c>
      <c r="L25" s="323">
        <f t="shared" si="4"/>
        <v>5.4075403966651623E-3</v>
      </c>
      <c r="M25" s="399">
        <f t="shared" si="5"/>
        <v>5.0505991529581152E-3</v>
      </c>
      <c r="N25" s="394">
        <f t="shared" si="6"/>
        <v>-0.6273735379006532</v>
      </c>
      <c r="O25" s="395">
        <f t="shared" si="6"/>
        <v>-0.44346636180974164</v>
      </c>
      <c r="P25" s="386">
        <f t="shared" si="6"/>
        <v>-0.46878332800583139</v>
      </c>
      <c r="R25" s="401">
        <v>143.47999999999999</v>
      </c>
      <c r="S25" s="369">
        <v>902.16800000000012</v>
      </c>
      <c r="T25" s="374">
        <v>1045.6480000000001</v>
      </c>
      <c r="U25" s="19">
        <v>55.677</v>
      </c>
      <c r="V25" s="119">
        <v>545.25199999999995</v>
      </c>
      <c r="W25" s="375">
        <v>600.92899999999997</v>
      </c>
      <c r="X25" s="345">
        <f t="shared" si="10"/>
        <v>1.7646341151444672E-2</v>
      </c>
      <c r="Y25" s="323">
        <f t="shared" si="11"/>
        <v>2.1172536879762824E-2</v>
      </c>
      <c r="Z25" s="399">
        <f t="shared" si="12"/>
        <v>2.0607492257222287E-2</v>
      </c>
      <c r="AA25" s="323">
        <f t="shared" si="13"/>
        <v>6.2758181321401416E-3</v>
      </c>
      <c r="AB25" s="323">
        <f t="shared" si="14"/>
        <v>1.3820747201223399E-2</v>
      </c>
      <c r="AC25" s="399">
        <f t="shared" si="15"/>
        <v>1.2435576207903035E-2</v>
      </c>
      <c r="AE25" s="394">
        <f t="shared" si="7"/>
        <v>-0.61195288541957071</v>
      </c>
      <c r="AF25" s="395">
        <f t="shared" si="7"/>
        <v>-0.39562032792118557</v>
      </c>
      <c r="AG25" s="386">
        <f t="shared" si="7"/>
        <v>-0.42530469144492228</v>
      </c>
      <c r="AI25" s="27">
        <f t="shared" si="17"/>
        <v>3.1136477072980187</v>
      </c>
      <c r="AJ25" s="28">
        <f t="shared" si="17"/>
        <v>3.1253654818817989</v>
      </c>
      <c r="AK25" s="402">
        <f t="shared" si="17"/>
        <v>3.1237523936416518</v>
      </c>
      <c r="AL25" s="28">
        <f t="shared" si="17"/>
        <v>3.2425018927261084</v>
      </c>
      <c r="AM25" s="28">
        <f t="shared" si="17"/>
        <v>3.3940578528344401</v>
      </c>
      <c r="AN25" s="402">
        <f t="shared" si="17"/>
        <v>3.3794230120346413</v>
      </c>
      <c r="AO25" s="384">
        <f t="shared" si="16"/>
        <v>4.1383675207079772E-2</v>
      </c>
      <c r="AP25" s="385">
        <f t="shared" si="16"/>
        <v>8.5971503976187816E-2</v>
      </c>
      <c r="AQ25" s="386">
        <f t="shared" si="16"/>
        <v>8.1847274103223747E-2</v>
      </c>
    </row>
    <row r="26" spans="1:43" ht="20.100000000000001" customHeight="1">
      <c r="A26" s="8" t="s">
        <v>185</v>
      </c>
      <c r="B26" s="19">
        <v>731.44000000000017</v>
      </c>
      <c r="C26" s="371">
        <v>9047.3700000000008</v>
      </c>
      <c r="D26" s="375">
        <v>9778.8100000000013</v>
      </c>
      <c r="E26" s="19">
        <v>820.27</v>
      </c>
      <c r="F26" s="369">
        <v>1731.3999999999999</v>
      </c>
      <c r="G26" s="377">
        <v>2551.67</v>
      </c>
      <c r="H26" s="345">
        <f t="shared" si="0"/>
        <v>1.1731456402957505E-2</v>
      </c>
      <c r="I26" s="323">
        <f t="shared" si="1"/>
        <v>2.5804099817710216E-2</v>
      </c>
      <c r="J26" s="399">
        <f t="shared" si="2"/>
        <v>2.3679446850546956E-2</v>
      </c>
      <c r="K26" s="323">
        <f t="shared" si="3"/>
        <v>1.4915700389844445E-2</v>
      </c>
      <c r="L26" s="323">
        <f t="shared" si="4"/>
        <v>5.8279948476405467E-3</v>
      </c>
      <c r="M26" s="399">
        <f t="shared" si="5"/>
        <v>7.2474762909844979E-3</v>
      </c>
      <c r="N26" s="394">
        <f t="shared" si="6"/>
        <v>0.12144536804112407</v>
      </c>
      <c r="O26" s="395">
        <f t="shared" si="6"/>
        <v>-0.8086294691164394</v>
      </c>
      <c r="P26" s="386">
        <f t="shared" si="6"/>
        <v>-0.73906129682446031</v>
      </c>
      <c r="R26" s="401">
        <v>146.78200000000001</v>
      </c>
      <c r="S26" s="369">
        <v>1909.8810000000003</v>
      </c>
      <c r="T26" s="374">
        <v>2056.6630000000005</v>
      </c>
      <c r="U26" s="19">
        <v>178.63499999999996</v>
      </c>
      <c r="V26" s="119">
        <v>377.97500000000014</v>
      </c>
      <c r="W26" s="375">
        <v>556.61000000000013</v>
      </c>
      <c r="X26" s="345">
        <f t="shared" si="10"/>
        <v>1.8052448054720883E-2</v>
      </c>
      <c r="Y26" s="323">
        <f t="shared" si="11"/>
        <v>4.4822057431053088E-2</v>
      </c>
      <c r="Z26" s="399">
        <f t="shared" si="12"/>
        <v>4.0532441938602247E-2</v>
      </c>
      <c r="AA26" s="323">
        <f t="shared" si="13"/>
        <v>2.0135437829532015E-2</v>
      </c>
      <c r="AB26" s="323">
        <f t="shared" si="14"/>
        <v>9.580701993541366E-3</v>
      </c>
      <c r="AC26" s="399">
        <f t="shared" si="15"/>
        <v>1.1518442400151948E-2</v>
      </c>
      <c r="AE26" s="394">
        <f t="shared" si="7"/>
        <v>0.21700889754874542</v>
      </c>
      <c r="AF26" s="395">
        <f t="shared" si="7"/>
        <v>-0.80209499963610298</v>
      </c>
      <c r="AG26" s="386">
        <f t="shared" si="7"/>
        <v>-0.72936256450376169</v>
      </c>
      <c r="AI26" s="27">
        <f t="shared" si="17"/>
        <v>2.0067538007218633</v>
      </c>
      <c r="AJ26" s="28">
        <f t="shared" si="17"/>
        <v>2.1109792127435929</v>
      </c>
      <c r="AK26" s="402">
        <f t="shared" si="17"/>
        <v>2.1031833116708478</v>
      </c>
      <c r="AL26" s="28">
        <f t="shared" si="17"/>
        <v>2.1777585429187947</v>
      </c>
      <c r="AM26" s="28">
        <f t="shared" si="17"/>
        <v>2.1830599514843487</v>
      </c>
      <c r="AN26" s="402">
        <f t="shared" si="17"/>
        <v>2.1813557395744749</v>
      </c>
      <c r="AO26" s="384">
        <f t="shared" si="16"/>
        <v>8.5214609851700845E-2</v>
      </c>
      <c r="AP26" s="385">
        <f t="shared" si="16"/>
        <v>3.4145641181882638E-2</v>
      </c>
      <c r="AQ26" s="386">
        <f t="shared" si="16"/>
        <v>3.716862313895216E-2</v>
      </c>
    </row>
    <row r="27" spans="1:43" ht="20.100000000000001" customHeight="1">
      <c r="A27" s="8" t="s">
        <v>226</v>
      </c>
      <c r="B27" s="19">
        <v>40.229999999999997</v>
      </c>
      <c r="C27" s="371">
        <v>297.48</v>
      </c>
      <c r="D27" s="375">
        <v>337.71000000000004</v>
      </c>
      <c r="E27" s="19">
        <v>36.049999999999997</v>
      </c>
      <c r="F27" s="369">
        <v>1380.16</v>
      </c>
      <c r="G27" s="377">
        <v>1416.21</v>
      </c>
      <c r="H27" s="345">
        <f t="shared" si="0"/>
        <v>6.4524293324261771E-4</v>
      </c>
      <c r="I27" s="323">
        <f t="shared" si="1"/>
        <v>8.4844585926876375E-4</v>
      </c>
      <c r="J27" s="399">
        <f t="shared" si="2"/>
        <v>8.1776678306442324E-4</v>
      </c>
      <c r="K27" s="323">
        <f t="shared" si="3"/>
        <v>6.5552927579198578E-4</v>
      </c>
      <c r="L27" s="323">
        <f t="shared" si="4"/>
        <v>4.6457002246272248E-3</v>
      </c>
      <c r="M27" s="399">
        <f t="shared" si="5"/>
        <v>4.0224434970255385E-3</v>
      </c>
      <c r="N27" s="394">
        <f t="shared" si="6"/>
        <v>-0.10390256027839921</v>
      </c>
      <c r="O27" s="395">
        <f t="shared" si="6"/>
        <v>3.6395051768186097</v>
      </c>
      <c r="P27" s="386">
        <f t="shared" si="6"/>
        <v>3.1935684463000795</v>
      </c>
      <c r="R27" s="401">
        <v>6.2229999999999999</v>
      </c>
      <c r="S27" s="369">
        <v>59.723999999999997</v>
      </c>
      <c r="T27" s="374">
        <v>65.947000000000003</v>
      </c>
      <c r="U27" s="19">
        <v>5.5100000000000007</v>
      </c>
      <c r="V27" s="119">
        <v>547.47800000000007</v>
      </c>
      <c r="W27" s="375">
        <v>552.98800000000006</v>
      </c>
      <c r="X27" s="345">
        <f t="shared" si="10"/>
        <v>7.6535531771285332E-4</v>
      </c>
      <c r="Y27" s="323">
        <f t="shared" si="11"/>
        <v>1.4016331687745018E-3</v>
      </c>
      <c r="Z27" s="399">
        <f t="shared" si="12"/>
        <v>1.2996747393836531E-3</v>
      </c>
      <c r="AA27" s="323">
        <f t="shared" si="13"/>
        <v>6.2107796591217537E-4</v>
      </c>
      <c r="AB27" s="323">
        <f t="shared" si="14"/>
        <v>1.3877170622448677E-2</v>
      </c>
      <c r="AC27" s="399">
        <f t="shared" si="15"/>
        <v>1.1443489024586738E-2</v>
      </c>
      <c r="AE27" s="394"/>
      <c r="AF27" s="395">
        <f t="shared" si="7"/>
        <v>8.1668006161677074</v>
      </c>
      <c r="AG27" s="386">
        <f t="shared" si="7"/>
        <v>7.3853397425205092</v>
      </c>
      <c r="AI27" s="27"/>
      <c r="AJ27" s="28">
        <f t="shared" si="17"/>
        <v>2.0076643807987087</v>
      </c>
      <c r="AK27" s="402">
        <f t="shared" si="17"/>
        <v>1.9527701282165169</v>
      </c>
      <c r="AL27" s="28">
        <f t="shared" si="17"/>
        <v>1.5284327323162277</v>
      </c>
      <c r="AM27" s="28">
        <f t="shared" si="17"/>
        <v>3.9667719684674241</v>
      </c>
      <c r="AN27" s="402">
        <f t="shared" si="17"/>
        <v>3.9047033985072837</v>
      </c>
      <c r="AO27" s="384"/>
      <c r="AP27" s="385">
        <f t="shared" si="16"/>
        <v>0.97581428768952116</v>
      </c>
      <c r="AQ27" s="386">
        <f t="shared" si="16"/>
        <v>0.99957145087706034</v>
      </c>
    </row>
    <row r="28" spans="1:43" ht="20.100000000000001" customHeight="1">
      <c r="A28" s="8" t="s">
        <v>223</v>
      </c>
      <c r="B28" s="19">
        <v>195.57</v>
      </c>
      <c r="C28" s="371">
        <v>900.2600000000001</v>
      </c>
      <c r="D28" s="375">
        <v>1095.8300000000002</v>
      </c>
      <c r="E28" s="19">
        <v>283.34000000000003</v>
      </c>
      <c r="F28" s="369">
        <v>1837.9499999999998</v>
      </c>
      <c r="G28" s="377">
        <v>2121.29</v>
      </c>
      <c r="H28" s="345">
        <f t="shared" si="0"/>
        <v>3.136717883526193E-3</v>
      </c>
      <c r="I28" s="323">
        <f t="shared" si="1"/>
        <v>2.5676410826452108E-3</v>
      </c>
      <c r="J28" s="399">
        <f t="shared" si="2"/>
        <v>2.6535588933862988E-3</v>
      </c>
      <c r="K28" s="323">
        <f t="shared" si="3"/>
        <v>5.152223717140119E-3</v>
      </c>
      <c r="L28" s="323">
        <f t="shared" si="4"/>
        <v>6.1866484522472807E-3</v>
      </c>
      <c r="M28" s="399">
        <f t="shared" si="5"/>
        <v>6.0250733759861204E-3</v>
      </c>
      <c r="N28" s="394">
        <f t="shared" si="6"/>
        <v>0.44879071432223777</v>
      </c>
      <c r="O28" s="395">
        <f t="shared" si="6"/>
        <v>1.0415768777908601</v>
      </c>
      <c r="P28" s="386">
        <f t="shared" si="6"/>
        <v>0.93578383508390872</v>
      </c>
      <c r="R28" s="401">
        <v>31.761000000000003</v>
      </c>
      <c r="S28" s="369">
        <v>225.744</v>
      </c>
      <c r="T28" s="374">
        <v>257.505</v>
      </c>
      <c r="U28" s="19">
        <v>39.285999999999994</v>
      </c>
      <c r="V28" s="119">
        <v>381.517</v>
      </c>
      <c r="W28" s="375">
        <v>420.803</v>
      </c>
      <c r="X28" s="345">
        <f t="shared" si="10"/>
        <v>3.9062269397200605E-3</v>
      </c>
      <c r="Y28" s="323">
        <f t="shared" si="11"/>
        <v>5.2978748585464997E-3</v>
      </c>
      <c r="Z28" s="399">
        <f t="shared" si="12"/>
        <v>5.0748744259024297E-3</v>
      </c>
      <c r="AA28" s="323">
        <f t="shared" si="13"/>
        <v>4.4282520814565721E-3</v>
      </c>
      <c r="AB28" s="323">
        <f t="shared" si="14"/>
        <v>9.6704826575035908E-3</v>
      </c>
      <c r="AC28" s="399">
        <f t="shared" si="15"/>
        <v>8.7080633070033588E-3</v>
      </c>
      <c r="AE28" s="394">
        <f t="shared" si="7"/>
        <v>0.23692578949025506</v>
      </c>
      <c r="AF28" s="395">
        <f t="shared" si="7"/>
        <v>0.69004270323906725</v>
      </c>
      <c r="AG28" s="386">
        <f t="shared" si="7"/>
        <v>0.63415467660822122</v>
      </c>
      <c r="AI28" s="27">
        <f t="shared" si="17"/>
        <v>1.6240220892774968</v>
      </c>
      <c r="AJ28" s="28">
        <f t="shared" si="17"/>
        <v>2.5075422655677251</v>
      </c>
      <c r="AK28" s="402">
        <f t="shared" si="17"/>
        <v>2.3498626611791971</v>
      </c>
      <c r="AL28" s="28">
        <f t="shared" si="17"/>
        <v>1.3865320815980797</v>
      </c>
      <c r="AM28" s="28">
        <f t="shared" si="17"/>
        <v>2.075774640224163</v>
      </c>
      <c r="AN28" s="402">
        <f t="shared" si="17"/>
        <v>1.9837127408322295</v>
      </c>
      <c r="AO28" s="384">
        <f t="shared" si="16"/>
        <v>-0.14623570039313494</v>
      </c>
      <c r="AP28" s="385">
        <f t="shared" si="16"/>
        <v>-0.17218757636605853</v>
      </c>
      <c r="AQ28" s="386">
        <f t="shared" si="16"/>
        <v>-0.15581758304258853</v>
      </c>
    </row>
    <row r="29" spans="1:43" ht="20.100000000000001" customHeight="1">
      <c r="A29" s="8" t="s">
        <v>193</v>
      </c>
      <c r="B29" s="19">
        <v>218.1</v>
      </c>
      <c r="C29" s="371">
        <v>344.65999999999997</v>
      </c>
      <c r="D29" s="375">
        <v>562.76</v>
      </c>
      <c r="E29" s="19">
        <v>979.70999999999992</v>
      </c>
      <c r="F29" s="369">
        <v>747.65</v>
      </c>
      <c r="G29" s="377">
        <v>1727.36</v>
      </c>
      <c r="H29" s="345">
        <f t="shared" si="0"/>
        <v>3.4980731727619918E-3</v>
      </c>
      <c r="I29" s="323">
        <f t="shared" si="1"/>
        <v>9.8300843705651495E-4</v>
      </c>
      <c r="J29" s="399">
        <f t="shared" si="2"/>
        <v>1.3627267029028894E-3</v>
      </c>
      <c r="K29" s="323">
        <f t="shared" si="3"/>
        <v>1.7814939994068416E-2</v>
      </c>
      <c r="L29" s="323">
        <f t="shared" si="4"/>
        <v>2.5166341387538723E-3</v>
      </c>
      <c r="M29" s="399">
        <f t="shared" si="5"/>
        <v>4.9061989387322738E-3</v>
      </c>
      <c r="N29" s="394">
        <f t="shared" si="6"/>
        <v>3.4920220082530946</v>
      </c>
      <c r="O29" s="395">
        <f t="shared" si="6"/>
        <v>1.1692392502756341</v>
      </c>
      <c r="P29" s="386">
        <f t="shared" si="6"/>
        <v>2.069443457246428</v>
      </c>
      <c r="R29" s="401">
        <v>36.47</v>
      </c>
      <c r="S29" s="369">
        <v>116.70100000000001</v>
      </c>
      <c r="T29" s="374">
        <v>153.17099999999999</v>
      </c>
      <c r="U29" s="19">
        <v>182.85299999999998</v>
      </c>
      <c r="V29" s="119">
        <v>134.624</v>
      </c>
      <c r="W29" s="375">
        <v>317.47699999999998</v>
      </c>
      <c r="X29" s="345">
        <f t="shared" si="10"/>
        <v>4.4853781836715024E-3</v>
      </c>
      <c r="Y29" s="323">
        <f t="shared" si="11"/>
        <v>2.7387983462117934E-3</v>
      </c>
      <c r="Z29" s="399">
        <f t="shared" si="12"/>
        <v>3.0186737760039654E-3</v>
      </c>
      <c r="AA29" s="323">
        <f t="shared" si="13"/>
        <v>2.0610883720678579E-2</v>
      </c>
      <c r="AB29" s="323">
        <f t="shared" si="14"/>
        <v>3.412374959133573E-3</v>
      </c>
      <c r="AC29" s="399">
        <f t="shared" si="15"/>
        <v>6.569843405388044E-3</v>
      </c>
      <c r="AE29" s="394">
        <f t="shared" si="7"/>
        <v>4.0137921579380311</v>
      </c>
      <c r="AF29" s="395">
        <f t="shared" si="7"/>
        <v>0.15358051773335263</v>
      </c>
      <c r="AG29" s="386">
        <f t="shared" si="7"/>
        <v>1.0726965287162713</v>
      </c>
      <c r="AI29" s="27">
        <f t="shared" si="17"/>
        <v>1.6721687299403942</v>
      </c>
      <c r="AJ29" s="28">
        <f t="shared" si="17"/>
        <v>3.3859745836476534</v>
      </c>
      <c r="AK29" s="402">
        <f t="shared" si="17"/>
        <v>2.7217819319070298</v>
      </c>
      <c r="AL29" s="28">
        <f t="shared" si="17"/>
        <v>1.8663992405916034</v>
      </c>
      <c r="AM29" s="28">
        <f t="shared" si="17"/>
        <v>1.8006286363940347</v>
      </c>
      <c r="AN29" s="402">
        <f t="shared" si="17"/>
        <v>1.8379318729158947</v>
      </c>
      <c r="AO29" s="384">
        <f t="shared" si="16"/>
        <v>0.11615485158494306</v>
      </c>
      <c r="AP29" s="385">
        <f t="shared" si="16"/>
        <v>-0.46820964188861458</v>
      </c>
      <c r="AQ29" s="386">
        <f t="shared" si="16"/>
        <v>-0.32473213545504775</v>
      </c>
    </row>
    <row r="30" spans="1:43" ht="20.100000000000001" customHeight="1">
      <c r="A30" s="8" t="s">
        <v>199</v>
      </c>
      <c r="B30" s="19">
        <v>207.62</v>
      </c>
      <c r="C30" s="371">
        <v>835.88</v>
      </c>
      <c r="D30" s="375">
        <v>1043.5</v>
      </c>
      <c r="E30" s="19">
        <v>352.25</v>
      </c>
      <c r="F30" s="369">
        <v>686.18999999999994</v>
      </c>
      <c r="G30" s="377">
        <v>1038.44</v>
      </c>
      <c r="H30" s="345">
        <f t="shared" si="0"/>
        <v>3.3299860253500446E-3</v>
      </c>
      <c r="I30" s="323">
        <f t="shared" si="1"/>
        <v>2.3840222026542093E-3</v>
      </c>
      <c r="J30" s="399">
        <f t="shared" si="2"/>
        <v>2.5268414856762476E-3</v>
      </c>
      <c r="K30" s="323">
        <f t="shared" si="3"/>
        <v>6.4052756559702367E-3</v>
      </c>
      <c r="L30" s="323">
        <f t="shared" si="4"/>
        <v>2.3097561421407337E-3</v>
      </c>
      <c r="M30" s="399">
        <f t="shared" si="5"/>
        <v>2.9494681050488275E-3</v>
      </c>
      <c r="N30" s="394">
        <f t="shared" si="6"/>
        <v>0.69660918986610154</v>
      </c>
      <c r="O30" s="395">
        <f t="shared" si="6"/>
        <v>-0.17908072929128591</v>
      </c>
      <c r="P30" s="386">
        <f t="shared" si="6"/>
        <v>-4.8490656444656879E-3</v>
      </c>
      <c r="R30" s="401">
        <v>54.827000000000005</v>
      </c>
      <c r="S30" s="369">
        <v>195.06199999999998</v>
      </c>
      <c r="T30" s="374">
        <v>249.88899999999998</v>
      </c>
      <c r="U30" s="19">
        <v>101.43600000000001</v>
      </c>
      <c r="V30" s="119">
        <v>140.608</v>
      </c>
      <c r="W30" s="375">
        <v>242.04400000000001</v>
      </c>
      <c r="X30" s="345">
        <f t="shared" si="10"/>
        <v>6.74307183098869E-3</v>
      </c>
      <c r="Y30" s="323">
        <f t="shared" si="11"/>
        <v>4.577814097640678E-3</v>
      </c>
      <c r="Z30" s="399">
        <f t="shared" si="12"/>
        <v>4.9247793068652344E-3</v>
      </c>
      <c r="AA30" s="323">
        <f t="shared" si="13"/>
        <v>1.1433695925638369E-2</v>
      </c>
      <c r="AB30" s="323">
        <f t="shared" si="14"/>
        <v>3.5640540932809417E-3</v>
      </c>
      <c r="AC30" s="399">
        <f t="shared" si="15"/>
        <v>5.008838993734172E-3</v>
      </c>
      <c r="AE30" s="394">
        <f t="shared" si="7"/>
        <v>0.85011034709176125</v>
      </c>
      <c r="AF30" s="395">
        <f t="shared" si="7"/>
        <v>-0.27916252268509489</v>
      </c>
      <c r="AG30" s="386">
        <f t="shared" si="7"/>
        <v>-3.1393938908875423E-2</v>
      </c>
      <c r="AI30" s="27">
        <f t="shared" si="17"/>
        <v>2.6407378865234565</v>
      </c>
      <c r="AJ30" s="28">
        <f t="shared" si="17"/>
        <v>2.3336124802603244</v>
      </c>
      <c r="AK30" s="402">
        <f t="shared" si="17"/>
        <v>2.3947196933397219</v>
      </c>
      <c r="AL30" s="28">
        <f t="shared" si="17"/>
        <v>2.8796593328601849</v>
      </c>
      <c r="AM30" s="28">
        <f t="shared" si="17"/>
        <v>2.0491117620484127</v>
      </c>
      <c r="AN30" s="402">
        <f t="shared" si="17"/>
        <v>2.3308424174723625</v>
      </c>
      <c r="AO30" s="384">
        <f t="shared" si="16"/>
        <v>9.0475259796143404E-2</v>
      </c>
      <c r="AP30" s="385">
        <f t="shared" si="16"/>
        <v>-0.12191429409058287</v>
      </c>
      <c r="AQ30" s="386">
        <f t="shared" si="16"/>
        <v>-2.6674218299960983E-2</v>
      </c>
    </row>
    <row r="31" spans="1:43" ht="20.100000000000001" customHeight="1">
      <c r="A31" s="8" t="s">
        <v>197</v>
      </c>
      <c r="B31" s="19">
        <v>145.23999999999998</v>
      </c>
      <c r="C31" s="371">
        <v>940.48</v>
      </c>
      <c r="D31" s="375">
        <v>1085.72</v>
      </c>
      <c r="E31" s="19">
        <v>150.55999999999997</v>
      </c>
      <c r="F31" s="369">
        <v>826.61999999999989</v>
      </c>
      <c r="G31" s="377">
        <v>977.17999999999984</v>
      </c>
      <c r="H31" s="345">
        <f t="shared" si="0"/>
        <v>2.3294825658503053E-3</v>
      </c>
      <c r="I31" s="323">
        <f t="shared" si="1"/>
        <v>2.6823529707042048E-3</v>
      </c>
      <c r="J31" s="399">
        <f t="shared" si="2"/>
        <v>2.6290774679716489E-3</v>
      </c>
      <c r="K31" s="323">
        <f t="shared" si="3"/>
        <v>2.7377666508527428E-3</v>
      </c>
      <c r="L31" s="323">
        <f t="shared" si="4"/>
        <v>2.7824518314408155E-3</v>
      </c>
      <c r="M31" s="399">
        <f t="shared" si="5"/>
        <v>2.7754720955390903E-3</v>
      </c>
      <c r="N31" s="394">
        <f t="shared" si="6"/>
        <v>3.66290278160286E-2</v>
      </c>
      <c r="O31" s="395">
        <f t="shared" si="6"/>
        <v>-0.12106583872065342</v>
      </c>
      <c r="P31" s="386">
        <f t="shared" si="6"/>
        <v>-9.9970526470913479E-2</v>
      </c>
      <c r="R31" s="401">
        <v>63.659000000000006</v>
      </c>
      <c r="S31" s="369">
        <v>183.22</v>
      </c>
      <c r="T31" s="374">
        <v>246.87900000000002</v>
      </c>
      <c r="U31" s="19">
        <v>78.228999999999999</v>
      </c>
      <c r="V31" s="119">
        <v>153.684</v>
      </c>
      <c r="W31" s="375">
        <v>231.91300000000001</v>
      </c>
      <c r="X31" s="345">
        <f t="shared" si="10"/>
        <v>7.8293032573168147E-3</v>
      </c>
      <c r="Y31" s="323">
        <f t="shared" si="11"/>
        <v>4.2999000265029844E-3</v>
      </c>
      <c r="Z31" s="399">
        <f t="shared" si="12"/>
        <v>4.8654586256281088E-3</v>
      </c>
      <c r="AA31" s="323">
        <f t="shared" si="13"/>
        <v>8.8178417777393034E-3</v>
      </c>
      <c r="AB31" s="323">
        <f t="shared" si="14"/>
        <v>3.8954973349438738E-3</v>
      </c>
      <c r="AC31" s="399">
        <f t="shared" si="15"/>
        <v>4.7991888976957626E-3</v>
      </c>
      <c r="AE31" s="394">
        <f t="shared" si="7"/>
        <v>0.22887572849086527</v>
      </c>
      <c r="AF31" s="395">
        <f t="shared" si="7"/>
        <v>-0.16120510861259688</v>
      </c>
      <c r="AG31" s="386">
        <f t="shared" si="7"/>
        <v>-6.0620789941631351E-2</v>
      </c>
      <c r="AI31" s="27">
        <f t="shared" si="17"/>
        <v>4.3830212062792633</v>
      </c>
      <c r="AJ31" s="28">
        <f t="shared" si="17"/>
        <v>1.9481541340592037</v>
      </c>
      <c r="AK31" s="402">
        <f t="shared" si="17"/>
        <v>2.2738735585602181</v>
      </c>
      <c r="AL31" s="28">
        <f t="shared" si="17"/>
        <v>5.1958687566418718</v>
      </c>
      <c r="AM31" s="28">
        <f t="shared" si="17"/>
        <v>1.8591855991870512</v>
      </c>
      <c r="AN31" s="402">
        <f t="shared" si="17"/>
        <v>2.3732884422521954</v>
      </c>
      <c r="AO31" s="384">
        <f t="shared" si="16"/>
        <v>0.18545371151709142</v>
      </c>
      <c r="AP31" s="385">
        <f t="shared" si="16"/>
        <v>-4.5668119024430735E-2</v>
      </c>
      <c r="AQ31" s="386">
        <f t="shared" si="16"/>
        <v>4.3720497702134875E-2</v>
      </c>
    </row>
    <row r="32" spans="1:43" ht="20.100000000000001" customHeight="1" thickBot="1">
      <c r="A32" s="8" t="s">
        <v>17</v>
      </c>
      <c r="B32" s="19">
        <f>B33-SUM(B7:B31)</f>
        <v>4251.7399999999907</v>
      </c>
      <c r="C32" s="371">
        <f t="shared" ref="C32:G32" si="18">C33-SUM(C7:C31)</f>
        <v>17375.939999999944</v>
      </c>
      <c r="D32" s="376">
        <f t="shared" si="18"/>
        <v>21627.679999999935</v>
      </c>
      <c r="E32" s="21">
        <f t="shared" si="18"/>
        <v>3272.2799999999988</v>
      </c>
      <c r="F32" s="119">
        <f t="shared" si="18"/>
        <v>14518.230000000098</v>
      </c>
      <c r="G32" s="375">
        <f t="shared" si="18"/>
        <v>17790.509999999951</v>
      </c>
      <c r="H32" s="345">
        <f t="shared" si="0"/>
        <v>6.8193019860426585E-2</v>
      </c>
      <c r="I32" s="323">
        <f t="shared" si="1"/>
        <v>4.955810254101934E-2</v>
      </c>
      <c r="J32" s="400">
        <f t="shared" si="2"/>
        <v>5.2371556361217347E-2</v>
      </c>
      <c r="K32" s="323">
        <f t="shared" si="3"/>
        <v>5.9502783317298164E-2</v>
      </c>
      <c r="L32" s="323">
        <f t="shared" si="4"/>
        <v>4.8869221229560465E-2</v>
      </c>
      <c r="M32" s="399">
        <f t="shared" si="5"/>
        <v>5.0530162375825347E-2</v>
      </c>
      <c r="N32" s="396">
        <f t="shared" si="6"/>
        <v>-0.23036686156726283</v>
      </c>
      <c r="O32" s="397">
        <f t="shared" si="6"/>
        <v>-0.1644636203854212</v>
      </c>
      <c r="P32" s="388">
        <f t="shared" si="6"/>
        <v>-0.17741939958423628</v>
      </c>
      <c r="R32" s="19">
        <f t="shared" ref="R32:W32" si="19">R33-SUM(R7:R31)</f>
        <v>698.61699999999928</v>
      </c>
      <c r="S32" s="119">
        <f t="shared" si="19"/>
        <v>3855.1300000000192</v>
      </c>
      <c r="T32" s="375">
        <f t="shared" si="19"/>
        <v>4553.7469999999739</v>
      </c>
      <c r="U32" s="119">
        <f t="shared" si="19"/>
        <v>589.81700000000092</v>
      </c>
      <c r="V32" s="123">
        <f t="shared" si="19"/>
        <v>3492.9160000000338</v>
      </c>
      <c r="W32" s="376">
        <f t="shared" si="19"/>
        <v>4082.7329999999856</v>
      </c>
      <c r="X32" s="345">
        <f t="shared" si="10"/>
        <v>8.5921619153880746E-2</v>
      </c>
      <c r="Y32" s="323">
        <f t="shared" si="11"/>
        <v>9.0474149051263678E-2</v>
      </c>
      <c r="Z32" s="399">
        <f t="shared" si="12"/>
        <v>8.9744642598511795E-2</v>
      </c>
      <c r="AA32" s="323">
        <f t="shared" si="13"/>
        <v>6.6483183778660984E-2</v>
      </c>
      <c r="AB32" s="323">
        <f t="shared" si="14"/>
        <v>8.8536509780998335E-2</v>
      </c>
      <c r="AC32" s="399">
        <f t="shared" si="15"/>
        <v>8.4487747068323224E-2</v>
      </c>
      <c r="AE32" s="396">
        <f t="shared" si="7"/>
        <v>-0.15573626178578318</v>
      </c>
      <c r="AF32" s="397">
        <f t="shared" si="7"/>
        <v>-9.3956364636207754E-2</v>
      </c>
      <c r="AG32" s="388">
        <f t="shared" si="7"/>
        <v>-0.10343438052223608</v>
      </c>
      <c r="AI32" s="27">
        <f t="shared" si="17"/>
        <v>1.6431319883153739</v>
      </c>
      <c r="AJ32" s="28">
        <f t="shared" si="17"/>
        <v>2.2186598250224341</v>
      </c>
      <c r="AK32" s="402">
        <f t="shared" si="17"/>
        <v>2.1055180213504117</v>
      </c>
      <c r="AL32" s="28">
        <f t="shared" si="17"/>
        <v>1.8024649479873394</v>
      </c>
      <c r="AM32" s="28">
        <f t="shared" si="17"/>
        <v>2.4058828107834151</v>
      </c>
      <c r="AN32" s="402">
        <f t="shared" si="17"/>
        <v>2.2948937382908059</v>
      </c>
      <c r="AO32" s="387">
        <f t="shared" si="16"/>
        <v>9.6969057145142729E-2</v>
      </c>
      <c r="AP32" s="385">
        <f t="shared" si="16"/>
        <v>8.4385620386436641E-2</v>
      </c>
      <c r="AQ32" s="386">
        <f t="shared" si="16"/>
        <v>8.99425770855833E-2</v>
      </c>
    </row>
    <row r="33" spans="1:43" ht="25.5" customHeight="1" thickBot="1">
      <c r="A33" s="12" t="s">
        <v>18</v>
      </c>
      <c r="B33" s="17">
        <v>62348.609999999986</v>
      </c>
      <c r="C33" s="372">
        <v>350617.53999999986</v>
      </c>
      <c r="D33" s="18">
        <v>412966.14999999997</v>
      </c>
      <c r="E33" s="17">
        <v>54993.729999999989</v>
      </c>
      <c r="F33" s="373">
        <v>297083.31000000011</v>
      </c>
      <c r="G33" s="378">
        <v>352077.03999999992</v>
      </c>
      <c r="H33" s="334">
        <f>SUM(H7:H32)</f>
        <v>0.99999999999999978</v>
      </c>
      <c r="I33" s="338">
        <f t="shared" ref="I33:M33" si="20">SUM(I7:I32)</f>
        <v>1.0000000000000002</v>
      </c>
      <c r="J33" s="335">
        <f t="shared" si="20"/>
        <v>1</v>
      </c>
      <c r="K33" s="338">
        <f t="shared" si="20"/>
        <v>1.0000000000000002</v>
      </c>
      <c r="L33" s="338">
        <f t="shared" si="20"/>
        <v>0.99999999999999989</v>
      </c>
      <c r="M33" s="335">
        <f t="shared" si="20"/>
        <v>1</v>
      </c>
      <c r="N33" s="389">
        <f t="shared" si="6"/>
        <v>-0.11796381667530358</v>
      </c>
      <c r="O33" s="390">
        <f t="shared" si="6"/>
        <v>-0.15268554448245736</v>
      </c>
      <c r="P33" s="391">
        <f t="shared" si="6"/>
        <v>-0.14744334372199766</v>
      </c>
      <c r="R33" s="17">
        <v>8130.8639999999978</v>
      </c>
      <c r="S33" s="372">
        <v>42610.29300000002</v>
      </c>
      <c r="T33" s="18">
        <v>50741.156999999985</v>
      </c>
      <c r="U33" s="17">
        <v>8871.6720000000005</v>
      </c>
      <c r="V33" s="373">
        <v>39451.702000000027</v>
      </c>
      <c r="W33" s="378">
        <v>48323.373999999989</v>
      </c>
      <c r="X33" s="334">
        <f t="shared" ref="X33:AC33" si="21">SUM(X7:X32)</f>
        <v>1</v>
      </c>
      <c r="Y33" s="338">
        <f t="shared" si="21"/>
        <v>1</v>
      </c>
      <c r="Z33" s="335">
        <f t="shared" si="21"/>
        <v>0.99999999999999967</v>
      </c>
      <c r="AA33" s="338">
        <f t="shared" si="21"/>
        <v>1</v>
      </c>
      <c r="AB33" s="338">
        <f t="shared" si="21"/>
        <v>1.0000000000000002</v>
      </c>
      <c r="AC33" s="335">
        <f t="shared" si="21"/>
        <v>0.99999999999999978</v>
      </c>
      <c r="AE33" s="389">
        <f t="shared" si="7"/>
        <v>9.1110612599104218E-2</v>
      </c>
      <c r="AF33" s="390">
        <f t="shared" si="7"/>
        <v>-7.4127417992643038E-2</v>
      </c>
      <c r="AG33" s="391">
        <f t="shared" si="7"/>
        <v>-4.7649347057655715E-2</v>
      </c>
      <c r="AI33" s="403">
        <f t="shared" si="17"/>
        <v>1.3040970761016162</v>
      </c>
      <c r="AJ33" s="404">
        <f t="shared" si="17"/>
        <v>1.2152926804517548</v>
      </c>
      <c r="AK33" s="405">
        <f t="shared" si="17"/>
        <v>1.2287001489105096</v>
      </c>
      <c r="AL33" s="404">
        <f t="shared" si="17"/>
        <v>1.6132151792577085</v>
      </c>
      <c r="AM33" s="404">
        <f t="shared" si="17"/>
        <v>1.3279676330521566</v>
      </c>
      <c r="AN33" s="405">
        <f t="shared" si="17"/>
        <v>1.3725227296843894</v>
      </c>
      <c r="AO33" s="389">
        <f t="shared" si="16"/>
        <v>0.23703611396794944</v>
      </c>
      <c r="AP33" s="390">
        <f t="shared" si="16"/>
        <v>9.2714252634614511E-2</v>
      </c>
      <c r="AQ33" s="391">
        <f t="shared" si="16"/>
        <v>0.11705262744649904</v>
      </c>
    </row>
    <row r="36" spans="1:43" ht="15.75" thickBot="1"/>
    <row r="37" spans="1:43">
      <c r="A37" s="492" t="s">
        <v>2</v>
      </c>
      <c r="B37" s="458" t="s">
        <v>134</v>
      </c>
      <c r="C37" s="511"/>
      <c r="D37" s="511"/>
      <c r="E37" s="511"/>
      <c r="F37" s="511"/>
      <c r="G37" s="522"/>
      <c r="H37" s="512" t="s">
        <v>136</v>
      </c>
      <c r="I37" s="511"/>
      <c r="J37" s="511"/>
      <c r="K37" s="511"/>
      <c r="L37" s="511"/>
      <c r="M37" s="522"/>
      <c r="N37" s="526" t="s">
        <v>154</v>
      </c>
      <c r="O37" s="517"/>
      <c r="P37" s="527"/>
      <c r="R37" s="512" t="s">
        <v>135</v>
      </c>
      <c r="S37" s="511"/>
      <c r="T37" s="511"/>
      <c r="U37" s="511"/>
      <c r="V37" s="511"/>
      <c r="W37" s="522"/>
      <c r="X37" s="511" t="s">
        <v>137</v>
      </c>
      <c r="Y37" s="511"/>
      <c r="Z37" s="511"/>
      <c r="AA37" s="511"/>
      <c r="AB37" s="511"/>
      <c r="AC37" s="459"/>
      <c r="AE37" s="517" t="s">
        <v>154</v>
      </c>
      <c r="AF37" s="517"/>
      <c r="AG37" s="517"/>
      <c r="AI37" s="476" t="s">
        <v>140</v>
      </c>
      <c r="AJ37" s="481"/>
      <c r="AK37" s="481"/>
      <c r="AL37" s="481"/>
      <c r="AM37" s="481"/>
      <c r="AN37" s="477"/>
      <c r="AO37" s="517" t="s">
        <v>154</v>
      </c>
      <c r="AP37" s="517"/>
      <c r="AQ37" s="517"/>
    </row>
    <row r="38" spans="1:43" ht="15" customHeight="1">
      <c r="A38" s="493"/>
      <c r="B38" s="523" t="str">
        <f>B5</f>
        <v>jan-abr 2025</v>
      </c>
      <c r="C38" s="498"/>
      <c r="D38" s="499"/>
      <c r="E38" s="524" t="str">
        <f>E5</f>
        <v>jan-abr 2026</v>
      </c>
      <c r="F38" s="514"/>
      <c r="G38" s="525"/>
      <c r="H38" s="533" t="str">
        <f>B38</f>
        <v>jan-abr 2025</v>
      </c>
      <c r="I38" s="498"/>
      <c r="J38" s="499"/>
      <c r="K38" s="523" t="str">
        <f>E38</f>
        <v>jan-abr 2026</v>
      </c>
      <c r="L38" s="498"/>
      <c r="M38" s="499"/>
      <c r="N38" s="500" t="s">
        <v>138</v>
      </c>
      <c r="O38" s="498"/>
      <c r="P38" s="501"/>
      <c r="R38" s="521" t="str">
        <f>H38</f>
        <v>jan-abr 2025</v>
      </c>
      <c r="S38" s="498"/>
      <c r="T38" s="499"/>
      <c r="U38" s="538" t="str">
        <f>K38</f>
        <v>jan-abr 2026</v>
      </c>
      <c r="V38" s="514"/>
      <c r="W38" s="525"/>
      <c r="X38" s="533" t="str">
        <f>R38</f>
        <v>jan-abr 2025</v>
      </c>
      <c r="Y38" s="498"/>
      <c r="Z38" s="499"/>
      <c r="AA38" s="523" t="str">
        <f>U38</f>
        <v>jan-abr 2026</v>
      </c>
      <c r="AB38" s="498"/>
      <c r="AC38" s="501"/>
      <c r="AE38" s="497" t="s">
        <v>139</v>
      </c>
      <c r="AF38" s="498"/>
      <c r="AG38" s="501"/>
      <c r="AI38" s="528" t="str">
        <f>X38</f>
        <v>jan-abr 2025</v>
      </c>
      <c r="AJ38" s="529"/>
      <c r="AK38" s="540"/>
      <c r="AL38" s="539" t="str">
        <f>AA38</f>
        <v>jan-abr 2026</v>
      </c>
      <c r="AM38" s="529"/>
      <c r="AN38" s="540"/>
      <c r="AO38" s="498" t="s">
        <v>140</v>
      </c>
      <c r="AP38" s="498"/>
      <c r="AQ38" s="501"/>
    </row>
    <row r="39" spans="1:43" ht="18.75" customHeight="1" thickBot="1">
      <c r="A39" s="494"/>
      <c r="B39" s="99" t="s">
        <v>29</v>
      </c>
      <c r="C39" s="135" t="s">
        <v>30</v>
      </c>
      <c r="D39" s="263" t="s">
        <v>12</v>
      </c>
      <c r="E39" s="159" t="s">
        <v>29</v>
      </c>
      <c r="F39" s="353" t="s">
        <v>30</v>
      </c>
      <c r="G39" s="134" t="s">
        <v>12</v>
      </c>
      <c r="H39" s="176" t="s">
        <v>29</v>
      </c>
      <c r="I39" s="135" t="s">
        <v>30</v>
      </c>
      <c r="J39" s="176" t="s">
        <v>12</v>
      </c>
      <c r="K39" s="99" t="s">
        <v>29</v>
      </c>
      <c r="L39" s="135" t="s">
        <v>30</v>
      </c>
      <c r="M39" s="133" t="s">
        <v>12</v>
      </c>
      <c r="N39" s="99" t="s">
        <v>29</v>
      </c>
      <c r="O39" s="135" t="s">
        <v>30</v>
      </c>
      <c r="P39" s="166" t="s">
        <v>12</v>
      </c>
      <c r="R39" s="25" t="s">
        <v>29</v>
      </c>
      <c r="S39" s="160" t="s">
        <v>30</v>
      </c>
      <c r="T39" s="134" t="s">
        <v>12</v>
      </c>
      <c r="U39" s="352" t="s">
        <v>29</v>
      </c>
      <c r="V39" s="353" t="s">
        <v>30</v>
      </c>
      <c r="W39" s="134" t="s">
        <v>12</v>
      </c>
      <c r="X39" s="176" t="s">
        <v>29</v>
      </c>
      <c r="Y39" s="135" t="s">
        <v>30</v>
      </c>
      <c r="Z39" s="176" t="s">
        <v>12</v>
      </c>
      <c r="AA39" s="99" t="s">
        <v>29</v>
      </c>
      <c r="AB39" s="135" t="s">
        <v>30</v>
      </c>
      <c r="AC39" s="166" t="s">
        <v>12</v>
      </c>
      <c r="AE39" s="25" t="s">
        <v>29</v>
      </c>
      <c r="AF39" s="135" t="s">
        <v>30</v>
      </c>
      <c r="AG39" s="166" t="s">
        <v>12</v>
      </c>
      <c r="AI39" s="407" t="s">
        <v>29</v>
      </c>
      <c r="AJ39" s="135" t="s">
        <v>30</v>
      </c>
      <c r="AK39" s="263" t="s">
        <v>12</v>
      </c>
      <c r="AL39" s="408" t="s">
        <v>29</v>
      </c>
      <c r="AM39" s="135" t="s">
        <v>30</v>
      </c>
      <c r="AN39" s="263" t="s">
        <v>12</v>
      </c>
      <c r="AO39" s="176" t="s">
        <v>29</v>
      </c>
      <c r="AP39" s="135" t="s">
        <v>30</v>
      </c>
      <c r="AQ39" s="166" t="s">
        <v>12</v>
      </c>
    </row>
    <row r="40" spans="1:43" ht="19.5" customHeight="1">
      <c r="A40" s="8" t="s">
        <v>182</v>
      </c>
      <c r="B40" s="39">
        <v>2903.6799999999994</v>
      </c>
      <c r="C40" s="370">
        <v>28254.77</v>
      </c>
      <c r="D40" s="375">
        <v>31158.45</v>
      </c>
      <c r="E40" s="39">
        <v>2645.2999999999993</v>
      </c>
      <c r="F40" s="379">
        <v>20699.28</v>
      </c>
      <c r="G40" s="377">
        <v>23344.579999999998</v>
      </c>
      <c r="H40" s="345">
        <f>B40/$B$63</f>
        <v>6.6873989668856687E-2</v>
      </c>
      <c r="I40" s="323">
        <f>C40/$C$63</f>
        <v>0.20349044224511814</v>
      </c>
      <c r="J40" s="398">
        <f>D40/$D$63</f>
        <v>0.17094595035726248</v>
      </c>
      <c r="K40" s="323">
        <f>E40/$E$63</f>
        <v>6.9734753282961276E-2</v>
      </c>
      <c r="L40" s="323">
        <f>F40/$F$63</f>
        <v>0.26833004239502878</v>
      </c>
      <c r="M40" s="399">
        <f>G40/$G$63</f>
        <v>0.20286429199218664</v>
      </c>
      <c r="N40" s="392">
        <f t="shared" ref="N40:P63" si="22">(E40-B40)/B40</f>
        <v>-8.8983634560282188E-2</v>
      </c>
      <c r="O40" s="393">
        <f t="shared" si="22"/>
        <v>-0.26740582209658764</v>
      </c>
      <c r="P40" s="382">
        <f t="shared" si="22"/>
        <v>-0.25077852075440216</v>
      </c>
      <c r="R40" s="401">
        <v>553.30899999999997</v>
      </c>
      <c r="S40" s="369">
        <v>4079.6939999999995</v>
      </c>
      <c r="T40" s="374">
        <v>4633.0029999999997</v>
      </c>
      <c r="U40" s="39">
        <v>522.68399999999997</v>
      </c>
      <c r="V40" s="112">
        <v>3379.4930000000004</v>
      </c>
      <c r="W40" s="380">
        <v>3902.1770000000006</v>
      </c>
      <c r="X40" s="345">
        <f>R40/$R$63</f>
        <v>0.10686437445378479</v>
      </c>
      <c r="Y40" s="323">
        <f>S40/$S$63</f>
        <v>0.25879693282332977</v>
      </c>
      <c r="Z40" s="398">
        <f>T40/$T$63</f>
        <v>0.22123285882186813</v>
      </c>
      <c r="AA40" s="323">
        <f>U40/$U$63</f>
        <v>8.8524175359446761E-2</v>
      </c>
      <c r="AB40" s="323">
        <f>V40/$V$63</f>
        <v>0.26071635544704291</v>
      </c>
      <c r="AC40" s="399">
        <f>W40/$W$63</f>
        <v>0.20682817932090816</v>
      </c>
      <c r="AE40" s="392">
        <f t="shared" ref="AE40:AG63" si="23">(U40-R40)/R40</f>
        <v>-5.5348819556522669E-2</v>
      </c>
      <c r="AF40" s="393">
        <f t="shared" si="23"/>
        <v>-0.17163076446419737</v>
      </c>
      <c r="AG40" s="382">
        <f t="shared" si="23"/>
        <v>-0.15774347653131224</v>
      </c>
      <c r="AI40" s="27">
        <f t="shared" ref="AI40:AN63" si="24">(R40/B40)*10</f>
        <v>1.9055439993387704</v>
      </c>
      <c r="AJ40" s="28">
        <f t="shared" si="24"/>
        <v>1.4438956678819184</v>
      </c>
      <c r="AK40" s="406">
        <f t="shared" si="24"/>
        <v>1.4869170321373495</v>
      </c>
      <c r="AL40" s="28">
        <f t="shared" si="24"/>
        <v>1.9758968737005258</v>
      </c>
      <c r="AM40" s="28">
        <f t="shared" si="24"/>
        <v>1.6326621022566969</v>
      </c>
      <c r="AN40" s="402">
        <f t="shared" si="24"/>
        <v>1.6715558814936917</v>
      </c>
      <c r="AO40" s="383">
        <f t="shared" ref="AO40:AQ53" si="25">(AL40-AI40)/AI40</f>
        <v>3.692009965981792E-2</v>
      </c>
      <c r="AP40" s="381">
        <f t="shared" si="25"/>
        <v>0.13073412336757276</v>
      </c>
      <c r="AQ40" s="382">
        <f t="shared" si="25"/>
        <v>0.12417562336409284</v>
      </c>
    </row>
    <row r="41" spans="1:43" ht="19.5" customHeight="1">
      <c r="A41" s="8" t="s">
        <v>195</v>
      </c>
      <c r="B41" s="19">
        <v>16888.899999999998</v>
      </c>
      <c r="C41" s="371">
        <v>62035.099999999991</v>
      </c>
      <c r="D41" s="375">
        <v>78923.999999999985</v>
      </c>
      <c r="E41" s="19">
        <v>4742.6600000000008</v>
      </c>
      <c r="F41" s="369">
        <v>14780.399999999996</v>
      </c>
      <c r="G41" s="377">
        <v>19523.059999999998</v>
      </c>
      <c r="H41" s="345">
        <f t="shared" ref="H41:H62" si="26">B41/$B$63</f>
        <v>0.38896439143375089</v>
      </c>
      <c r="I41" s="323">
        <f t="shared" ref="I41:I62" si="27">C41/$C$63</f>
        <v>0.44677588717657674</v>
      </c>
      <c r="J41" s="399">
        <f t="shared" ref="J41:J62" si="28">D41/$D$63</f>
        <v>0.43300415091240357</v>
      </c>
      <c r="K41" s="323">
        <f t="shared" ref="K41:K62" si="29">E41/$E$63</f>
        <v>0.12502484595507854</v>
      </c>
      <c r="L41" s="323">
        <f t="shared" ref="L41:L62" si="30">F41/$F$63</f>
        <v>0.19160209237304307</v>
      </c>
      <c r="M41" s="399">
        <f t="shared" ref="M41:M62" si="31">G41/$G$63</f>
        <v>0.16965530090586248</v>
      </c>
      <c r="N41" s="394">
        <f t="shared" si="22"/>
        <v>-0.71918479001000657</v>
      </c>
      <c r="O41" s="395">
        <f t="shared" si="22"/>
        <v>-0.76174133675935085</v>
      </c>
      <c r="P41" s="386">
        <f t="shared" si="22"/>
        <v>-0.75263468653388066</v>
      </c>
      <c r="R41" s="401">
        <v>1073.499</v>
      </c>
      <c r="S41" s="369">
        <v>3624.5719999999997</v>
      </c>
      <c r="T41" s="374">
        <v>4698.0709999999999</v>
      </c>
      <c r="U41" s="19">
        <v>644.77599999999995</v>
      </c>
      <c r="V41" s="119">
        <v>2053.0259999999998</v>
      </c>
      <c r="W41" s="375">
        <v>2697.8019999999997</v>
      </c>
      <c r="X41" s="345">
        <f t="shared" ref="X41:X62" si="32">R41/$R$63</f>
        <v>0.20733224854785215</v>
      </c>
      <c r="Y41" s="323">
        <f t="shared" ref="Y41:Y62" si="33">S41/$S$63</f>
        <v>0.22992609651540583</v>
      </c>
      <c r="Z41" s="399">
        <f t="shared" ref="Z41:Z62" si="34">T41/$T$63</f>
        <v>0.22433995364952555</v>
      </c>
      <c r="AA41" s="323">
        <f t="shared" ref="AA41:AA62" si="35">U41/$U$63</f>
        <v>0.10920224015191329</v>
      </c>
      <c r="AB41" s="323">
        <f t="shared" ref="AB41:AB62" si="36">V41/$V$63</f>
        <v>0.15838395178153072</v>
      </c>
      <c r="AC41" s="399">
        <f t="shared" ref="AC41:AC62" si="37">W41/$W$63</f>
        <v>0.14299235422388695</v>
      </c>
      <c r="AE41" s="394">
        <f t="shared" si="23"/>
        <v>-0.39936972461082876</v>
      </c>
      <c r="AF41" s="395">
        <f t="shared" si="23"/>
        <v>-0.4335811235092033</v>
      </c>
      <c r="AG41" s="386">
        <f t="shared" si="23"/>
        <v>-0.42576389330855158</v>
      </c>
      <c r="AI41" s="27">
        <f t="shared" si="24"/>
        <v>0.63562398972105938</v>
      </c>
      <c r="AJ41" s="28">
        <f t="shared" si="24"/>
        <v>0.58427761057852734</v>
      </c>
      <c r="AK41" s="402">
        <f t="shared" si="24"/>
        <v>0.59526519183011517</v>
      </c>
      <c r="AL41" s="28">
        <f t="shared" si="24"/>
        <v>1.359523980213635</v>
      </c>
      <c r="AM41" s="28">
        <f t="shared" si="24"/>
        <v>1.3890192416984659</v>
      </c>
      <c r="AN41" s="402">
        <f t="shared" si="24"/>
        <v>1.3818540741051863</v>
      </c>
      <c r="AO41" s="384">
        <f t="shared" si="25"/>
        <v>1.1388808512565043</v>
      </c>
      <c r="AP41" s="385">
        <f t="shared" si="25"/>
        <v>1.377327517861102</v>
      </c>
      <c r="AQ41" s="386">
        <f t="shared" si="25"/>
        <v>1.3214091686710929</v>
      </c>
    </row>
    <row r="42" spans="1:43" ht="19.5" customHeight="1">
      <c r="A42" s="8" t="s">
        <v>188</v>
      </c>
      <c r="B42" s="19">
        <v>2300.6999999999998</v>
      </c>
      <c r="C42" s="371">
        <v>509.15</v>
      </c>
      <c r="D42" s="375">
        <v>2809.85</v>
      </c>
      <c r="E42" s="19">
        <v>6007.3799999999992</v>
      </c>
      <c r="F42" s="369">
        <v>2998.3600000000006</v>
      </c>
      <c r="G42" s="377">
        <v>9005.74</v>
      </c>
      <c r="H42" s="345">
        <f t="shared" si="26"/>
        <v>5.2986895260889143E-2</v>
      </c>
      <c r="I42" s="323">
        <f t="shared" si="27"/>
        <v>3.6668908884801357E-3</v>
      </c>
      <c r="J42" s="399">
        <f t="shared" si="28"/>
        <v>1.5415801447483876E-2</v>
      </c>
      <c r="K42" s="323">
        <f t="shared" si="29"/>
        <v>0.15836508606849731</v>
      </c>
      <c r="L42" s="323">
        <f t="shared" si="30"/>
        <v>3.8868504890776819E-2</v>
      </c>
      <c r="M42" s="399">
        <f t="shared" si="31"/>
        <v>7.8259838856201955E-2</v>
      </c>
      <c r="N42" s="394">
        <f t="shared" si="22"/>
        <v>1.6111096622766983</v>
      </c>
      <c r="O42" s="395">
        <f t="shared" si="22"/>
        <v>4.8889521751939515</v>
      </c>
      <c r="P42" s="386">
        <f t="shared" si="22"/>
        <v>2.2050607683684182</v>
      </c>
      <c r="R42" s="401">
        <v>511.50999999999993</v>
      </c>
      <c r="S42" s="369">
        <v>116.709</v>
      </c>
      <c r="T42" s="374">
        <v>628.21899999999994</v>
      </c>
      <c r="U42" s="19">
        <v>1260.6809999999998</v>
      </c>
      <c r="V42" s="119">
        <v>780.76400000000001</v>
      </c>
      <c r="W42" s="375">
        <v>2041.4449999999997</v>
      </c>
      <c r="X42" s="345">
        <f t="shared" si="32"/>
        <v>9.879144596754337E-2</v>
      </c>
      <c r="Y42" s="323">
        <f t="shared" si="33"/>
        <v>7.4034795827525295E-3</v>
      </c>
      <c r="Z42" s="399">
        <f t="shared" si="34"/>
        <v>2.9998401757178911E-2</v>
      </c>
      <c r="AA42" s="323">
        <f t="shared" si="35"/>
        <v>0.21351475445263809</v>
      </c>
      <c r="AB42" s="323">
        <f t="shared" si="36"/>
        <v>6.0233278939845411E-2</v>
      </c>
      <c r="AC42" s="399">
        <f t="shared" si="37"/>
        <v>0.10820328051079468</v>
      </c>
      <c r="AE42" s="394">
        <f t="shared" si="23"/>
        <v>1.4646263025160797</v>
      </c>
      <c r="AF42" s="395">
        <f t="shared" si="23"/>
        <v>5.6898354025824922</v>
      </c>
      <c r="AG42" s="386">
        <f t="shared" si="23"/>
        <v>2.24957538692717</v>
      </c>
      <c r="AI42" s="27">
        <f t="shared" si="24"/>
        <v>2.2232798713435038</v>
      </c>
      <c r="AJ42" s="28">
        <f t="shared" si="24"/>
        <v>2.292232151625258</v>
      </c>
      <c r="AK42" s="402">
        <f t="shared" si="24"/>
        <v>2.2357741516451055</v>
      </c>
      <c r="AL42" s="28">
        <f t="shared" si="24"/>
        <v>2.0985537788520121</v>
      </c>
      <c r="AM42" s="28">
        <f t="shared" si="24"/>
        <v>2.6039701703597959</v>
      </c>
      <c r="AN42" s="402">
        <f t="shared" si="24"/>
        <v>2.2668264906604008</v>
      </c>
      <c r="AO42" s="384">
        <f t="shared" si="25"/>
        <v>-5.6100041249472148E-2</v>
      </c>
      <c r="AP42" s="385">
        <f t="shared" si="25"/>
        <v>0.13599757708376389</v>
      </c>
      <c r="AQ42" s="386">
        <f t="shared" si="25"/>
        <v>1.3888853215539065E-2</v>
      </c>
    </row>
    <row r="43" spans="1:43" ht="19.5" customHeight="1">
      <c r="A43" s="8" t="s">
        <v>187</v>
      </c>
      <c r="B43" s="19">
        <v>6348.6399999999985</v>
      </c>
      <c r="C43" s="371">
        <v>14730.229999999998</v>
      </c>
      <c r="D43" s="375">
        <v>21078.869999999995</v>
      </c>
      <c r="E43" s="19">
        <v>6724.0700000000006</v>
      </c>
      <c r="F43" s="369">
        <v>12504.180000000002</v>
      </c>
      <c r="G43" s="377">
        <v>19228.250000000004</v>
      </c>
      <c r="H43" s="345">
        <f t="shared" si="26"/>
        <v>0.14621407516368548</v>
      </c>
      <c r="I43" s="323">
        <f t="shared" si="27"/>
        <v>0.10608690203715358</v>
      </c>
      <c r="J43" s="399">
        <f t="shared" si="28"/>
        <v>0.11564591514042542</v>
      </c>
      <c r="K43" s="323">
        <f t="shared" si="29"/>
        <v>0.17725829301302748</v>
      </c>
      <c r="L43" s="323">
        <f t="shared" si="30"/>
        <v>0.16209487235860726</v>
      </c>
      <c r="M43" s="399">
        <f t="shared" si="31"/>
        <v>0.16709340337237868</v>
      </c>
      <c r="N43" s="394">
        <f t="shared" si="22"/>
        <v>5.9135499886590233E-2</v>
      </c>
      <c r="O43" s="395">
        <f t="shared" si="22"/>
        <v>-0.1511211977002393</v>
      </c>
      <c r="P43" s="386">
        <f t="shared" si="22"/>
        <v>-8.7795028860654864E-2</v>
      </c>
      <c r="R43" s="401">
        <v>513.09300000000007</v>
      </c>
      <c r="S43" s="369">
        <v>1364.145</v>
      </c>
      <c r="T43" s="374">
        <v>1877.2380000000001</v>
      </c>
      <c r="U43" s="19">
        <v>523.30099999999993</v>
      </c>
      <c r="V43" s="119">
        <v>1097.7610000000002</v>
      </c>
      <c r="W43" s="375">
        <v>1621.0620000000001</v>
      </c>
      <c r="X43" s="345">
        <f t="shared" si="32"/>
        <v>9.9097181650064994E-2</v>
      </c>
      <c r="Y43" s="323">
        <f t="shared" si="33"/>
        <v>8.6535054326692451E-2</v>
      </c>
      <c r="Z43" s="399">
        <f t="shared" si="34"/>
        <v>8.964093686730748E-2</v>
      </c>
      <c r="AA43" s="323">
        <f t="shared" si="35"/>
        <v>8.8628673328002866E-2</v>
      </c>
      <c r="AB43" s="323">
        <f t="shared" si="36"/>
        <v>8.4688516020569149E-2</v>
      </c>
      <c r="AC43" s="399">
        <f t="shared" si="37"/>
        <v>8.592160274285611E-2</v>
      </c>
      <c r="AE43" s="394">
        <f t="shared" si="23"/>
        <v>1.9895028776459347E-2</v>
      </c>
      <c r="AF43" s="395">
        <f t="shared" si="23"/>
        <v>-0.19527542893167499</v>
      </c>
      <c r="AG43" s="386">
        <f t="shared" si="23"/>
        <v>-0.13646431619219296</v>
      </c>
      <c r="AI43" s="27">
        <f t="shared" si="24"/>
        <v>0.8081935658660756</v>
      </c>
      <c r="AJ43" s="28">
        <f t="shared" si="24"/>
        <v>0.92608533607418231</v>
      </c>
      <c r="AK43" s="402">
        <f t="shared" si="24"/>
        <v>0.89057810024920725</v>
      </c>
      <c r="AL43" s="28">
        <f t="shared" si="24"/>
        <v>0.77825037514481543</v>
      </c>
      <c r="AM43" s="28">
        <f t="shared" si="24"/>
        <v>0.87791522514871034</v>
      </c>
      <c r="AN43" s="402">
        <f t="shared" si="24"/>
        <v>0.84306268121123862</v>
      </c>
      <c r="AO43" s="384">
        <f t="shared" si="25"/>
        <v>-3.7049528709341403E-2</v>
      </c>
      <c r="AP43" s="385">
        <f t="shared" si="25"/>
        <v>-5.2014764783634787E-2</v>
      </c>
      <c r="AQ43" s="386">
        <f t="shared" si="25"/>
        <v>-5.3353455496685312E-2</v>
      </c>
    </row>
    <row r="44" spans="1:43" ht="19.5" customHeight="1">
      <c r="A44" s="8" t="s">
        <v>190</v>
      </c>
      <c r="B44" s="19">
        <v>3840.0899999999992</v>
      </c>
      <c r="C44" s="371">
        <v>4231.99</v>
      </c>
      <c r="D44" s="375">
        <v>8072.079999999999</v>
      </c>
      <c r="E44" s="19">
        <v>4619.88</v>
      </c>
      <c r="F44" s="369">
        <v>4720.7299999999996</v>
      </c>
      <c r="G44" s="377">
        <v>9340.61</v>
      </c>
      <c r="H44" s="345">
        <f t="shared" si="26"/>
        <v>8.8440234112395266E-2</v>
      </c>
      <c r="I44" s="323">
        <f t="shared" si="27"/>
        <v>3.0478730376390161E-2</v>
      </c>
      <c r="J44" s="399">
        <f t="shared" si="28"/>
        <v>4.4286201237861679E-2</v>
      </c>
      <c r="K44" s="323">
        <f t="shared" si="29"/>
        <v>0.12178814954707867</v>
      </c>
      <c r="L44" s="323">
        <f t="shared" si="30"/>
        <v>6.1196026191997224E-2</v>
      </c>
      <c r="M44" s="399">
        <f t="shared" si="31"/>
        <v>8.1169857603997961E-2</v>
      </c>
      <c r="N44" s="394">
        <f t="shared" si="22"/>
        <v>0.20306555315109828</v>
      </c>
      <c r="O44" s="395">
        <f t="shared" si="22"/>
        <v>0.11548704037580425</v>
      </c>
      <c r="P44" s="386">
        <f t="shared" si="22"/>
        <v>0.15715032556664474</v>
      </c>
      <c r="R44" s="401">
        <v>574.03899999999987</v>
      </c>
      <c r="S44" s="369">
        <v>643.62099999999998</v>
      </c>
      <c r="T44" s="374">
        <v>1217.6599999999999</v>
      </c>
      <c r="U44" s="19">
        <v>779.38400000000013</v>
      </c>
      <c r="V44" s="119">
        <v>762.00299999999993</v>
      </c>
      <c r="W44" s="375">
        <v>1541.3870000000002</v>
      </c>
      <c r="X44" s="345">
        <f t="shared" si="32"/>
        <v>0.11086810199558683</v>
      </c>
      <c r="Y44" s="323">
        <f t="shared" si="33"/>
        <v>4.0828341709129252E-2</v>
      </c>
      <c r="Z44" s="399">
        <f t="shared" si="34"/>
        <v>5.8145095712874767E-2</v>
      </c>
      <c r="AA44" s="323">
        <f t="shared" si="35"/>
        <v>0.13200007248805601</v>
      </c>
      <c r="AB44" s="323">
        <f t="shared" si="36"/>
        <v>5.8785931795009787E-2</v>
      </c>
      <c r="AC44" s="399">
        <f t="shared" si="37"/>
        <v>8.169856642559184E-2</v>
      </c>
      <c r="AE44" s="394">
        <f t="shared" si="23"/>
        <v>0.35771959744895432</v>
      </c>
      <c r="AF44" s="395">
        <f t="shared" si="23"/>
        <v>0.18393122660696271</v>
      </c>
      <c r="AG44" s="386">
        <f t="shared" si="23"/>
        <v>0.26585992805873587</v>
      </c>
      <c r="AI44" s="27">
        <f t="shared" si="24"/>
        <v>1.4948581934277583</v>
      </c>
      <c r="AJ44" s="28">
        <f t="shared" si="24"/>
        <v>1.5208471664630587</v>
      </c>
      <c r="AK44" s="402">
        <f t="shared" si="24"/>
        <v>1.5084835630965006</v>
      </c>
      <c r="AL44" s="28">
        <f t="shared" si="24"/>
        <v>1.6870221737361146</v>
      </c>
      <c r="AM44" s="28">
        <f t="shared" si="24"/>
        <v>1.6141634874267328</v>
      </c>
      <c r="AN44" s="402">
        <f t="shared" si="24"/>
        <v>1.6501995051715037</v>
      </c>
      <c r="AO44" s="384">
        <f t="shared" si="25"/>
        <v>0.12854997293604026</v>
      </c>
      <c r="AP44" s="385">
        <f t="shared" si="25"/>
        <v>6.1358118699523304E-2</v>
      </c>
      <c r="AQ44" s="386">
        <f t="shared" si="25"/>
        <v>9.3945963709474847E-2</v>
      </c>
    </row>
    <row r="45" spans="1:43" ht="19.5" customHeight="1">
      <c r="A45" s="8" t="s">
        <v>194</v>
      </c>
      <c r="B45" s="19">
        <v>3976.6399999999994</v>
      </c>
      <c r="C45" s="371">
        <v>4261.8100000000004</v>
      </c>
      <c r="D45" s="375">
        <v>8238.4500000000007</v>
      </c>
      <c r="E45" s="19">
        <v>3735.6699999999996</v>
      </c>
      <c r="F45" s="369">
        <v>4372.5600000000004</v>
      </c>
      <c r="G45" s="377">
        <v>8108.23</v>
      </c>
      <c r="H45" s="345">
        <f t="shared" si="26"/>
        <v>9.1585085917443479E-2</v>
      </c>
      <c r="I45" s="323">
        <f t="shared" si="27"/>
        <v>3.0693493582310771E-2</v>
      </c>
      <c r="J45" s="399">
        <f t="shared" si="28"/>
        <v>4.5198964156458014E-2</v>
      </c>
      <c r="K45" s="323">
        <f t="shared" si="29"/>
        <v>9.8478821228805802E-2</v>
      </c>
      <c r="L45" s="323">
        <f t="shared" si="30"/>
        <v>5.6682609741730498E-2</v>
      </c>
      <c r="M45" s="399">
        <f t="shared" si="31"/>
        <v>7.046048111637937E-2</v>
      </c>
      <c r="N45" s="394">
        <f t="shared" si="22"/>
        <v>-6.0596382875995773E-2</v>
      </c>
      <c r="O45" s="395">
        <f t="shared" si="22"/>
        <v>2.5986611322419344E-2</v>
      </c>
      <c r="P45" s="386">
        <f t="shared" si="22"/>
        <v>-1.580637134412434E-2</v>
      </c>
      <c r="R45" s="401">
        <v>667.798</v>
      </c>
      <c r="S45" s="369">
        <v>735.19200000000001</v>
      </c>
      <c r="T45" s="374">
        <v>1402.99</v>
      </c>
      <c r="U45" s="19">
        <v>650.63300000000015</v>
      </c>
      <c r="V45" s="119">
        <v>788.60899999999992</v>
      </c>
      <c r="W45" s="375">
        <v>1439.2420000000002</v>
      </c>
      <c r="X45" s="345">
        <f t="shared" si="32"/>
        <v>0.12897642281525978</v>
      </c>
      <c r="Y45" s="323">
        <f t="shared" si="33"/>
        <v>4.6637182748571211E-2</v>
      </c>
      <c r="Z45" s="399">
        <f t="shared" si="34"/>
        <v>6.699488185060376E-2</v>
      </c>
      <c r="AA45" s="323">
        <f t="shared" si="35"/>
        <v>0.11019420871242078</v>
      </c>
      <c r="AB45" s="323">
        <f t="shared" si="36"/>
        <v>6.0838493925786212E-2</v>
      </c>
      <c r="AC45" s="399">
        <f t="shared" si="37"/>
        <v>7.6284546411447385E-2</v>
      </c>
      <c r="AE45" s="394">
        <f t="shared" si="23"/>
        <v>-2.5703880514766218E-2</v>
      </c>
      <c r="AF45" s="395">
        <f t="shared" si="23"/>
        <v>7.2657210633412656E-2</v>
      </c>
      <c r="AG45" s="386">
        <f t="shared" si="23"/>
        <v>2.5839100777625058E-2</v>
      </c>
      <c r="AI45" s="27">
        <f t="shared" si="24"/>
        <v>1.6793021244065345</v>
      </c>
      <c r="AJ45" s="28">
        <f t="shared" si="24"/>
        <v>1.7250698646819074</v>
      </c>
      <c r="AK45" s="402">
        <f t="shared" si="24"/>
        <v>1.7029781087461839</v>
      </c>
      <c r="AL45" s="28">
        <f t="shared" si="24"/>
        <v>1.7416768611788518</v>
      </c>
      <c r="AM45" s="28">
        <f t="shared" si="24"/>
        <v>1.8035407175659106</v>
      </c>
      <c r="AN45" s="402">
        <f t="shared" si="24"/>
        <v>1.7750384485886568</v>
      </c>
      <c r="AO45" s="384">
        <f t="shared" si="25"/>
        <v>3.7143248892369828E-2</v>
      </c>
      <c r="AP45" s="385">
        <f t="shared" si="25"/>
        <v>4.5488507155895856E-2</v>
      </c>
      <c r="AQ45" s="386">
        <f t="shared" si="25"/>
        <v>4.2314307783749026E-2</v>
      </c>
    </row>
    <row r="46" spans="1:43" ht="19.5" customHeight="1">
      <c r="A46" s="8" t="s">
        <v>196</v>
      </c>
      <c r="B46" s="19">
        <v>3200.8799999999997</v>
      </c>
      <c r="C46" s="371">
        <v>2036.11</v>
      </c>
      <c r="D46" s="375">
        <v>5236.99</v>
      </c>
      <c r="E46" s="19">
        <v>6159.7300000000014</v>
      </c>
      <c r="F46" s="369">
        <v>1818.0100000000002</v>
      </c>
      <c r="G46" s="377">
        <v>7977.7400000000016</v>
      </c>
      <c r="H46" s="345">
        <f t="shared" si="26"/>
        <v>7.3718734864465091E-2</v>
      </c>
      <c r="I46" s="323">
        <f t="shared" si="27"/>
        <v>1.4664034581053304E-2</v>
      </c>
      <c r="J46" s="399">
        <f t="shared" si="28"/>
        <v>2.8731924487947251E-2</v>
      </c>
      <c r="K46" s="323">
        <f t="shared" si="29"/>
        <v>0.16238129960293929</v>
      </c>
      <c r="L46" s="323">
        <f t="shared" si="30"/>
        <v>2.3567326997585732E-2</v>
      </c>
      <c r="M46" s="399">
        <f t="shared" si="31"/>
        <v>6.9326523621232317E-2</v>
      </c>
      <c r="N46" s="394">
        <f t="shared" si="22"/>
        <v>0.9243864187348485</v>
      </c>
      <c r="O46" s="395">
        <f t="shared" si="22"/>
        <v>-0.1071160202543083</v>
      </c>
      <c r="P46" s="386">
        <f t="shared" si="22"/>
        <v>0.52334451660209436</v>
      </c>
      <c r="R46" s="401">
        <v>446.00299999999993</v>
      </c>
      <c r="S46" s="369">
        <v>401.36599999999999</v>
      </c>
      <c r="T46" s="374">
        <v>847.36899999999991</v>
      </c>
      <c r="U46" s="19">
        <v>913.86200000000008</v>
      </c>
      <c r="V46" s="119">
        <v>390.42500000000001</v>
      </c>
      <c r="W46" s="375">
        <v>1304.287</v>
      </c>
      <c r="X46" s="345">
        <f t="shared" si="32"/>
        <v>8.6139628308072647E-2</v>
      </c>
      <c r="Y46" s="323">
        <f t="shared" si="33"/>
        <v>2.5460804104319733E-2</v>
      </c>
      <c r="Z46" s="399">
        <f t="shared" si="34"/>
        <v>4.0463143742196492E-2</v>
      </c>
      <c r="AA46" s="323">
        <f t="shared" si="35"/>
        <v>0.15477588742401671</v>
      </c>
      <c r="AB46" s="323">
        <f t="shared" si="36"/>
        <v>3.0119956773223593E-2</v>
      </c>
      <c r="AC46" s="399">
        <f t="shared" si="37"/>
        <v>6.9131488787394654E-2</v>
      </c>
      <c r="AE46" s="394">
        <f t="shared" si="23"/>
        <v>1.0490041546805744</v>
      </c>
      <c r="AF46" s="395">
        <f t="shared" si="23"/>
        <v>-2.7259409117862437E-2</v>
      </c>
      <c r="AG46" s="386">
        <f t="shared" si="23"/>
        <v>0.53921963158907182</v>
      </c>
      <c r="AI46" s="27">
        <f t="shared" si="24"/>
        <v>1.3933761965459499</v>
      </c>
      <c r="AJ46" s="28">
        <f t="shared" si="24"/>
        <v>1.9712392748918282</v>
      </c>
      <c r="AK46" s="402">
        <f t="shared" si="24"/>
        <v>1.6180458622223834</v>
      </c>
      <c r="AL46" s="28">
        <f t="shared" si="24"/>
        <v>1.4836072360314492</v>
      </c>
      <c r="AM46" s="28">
        <f t="shared" si="24"/>
        <v>2.147540442571823</v>
      </c>
      <c r="AN46" s="402">
        <f t="shared" si="24"/>
        <v>1.6349078811793814</v>
      </c>
      <c r="AO46" s="384">
        <f t="shared" si="25"/>
        <v>6.4757127119850058E-2</v>
      </c>
      <c r="AP46" s="385">
        <f t="shared" si="25"/>
        <v>8.9436716245251027E-2</v>
      </c>
      <c r="AQ46" s="386">
        <f t="shared" si="25"/>
        <v>1.0421224361241497E-2</v>
      </c>
    </row>
    <row r="47" spans="1:43" ht="19.5" customHeight="1">
      <c r="A47" s="8" t="s">
        <v>191</v>
      </c>
      <c r="B47" s="19">
        <v>363.5</v>
      </c>
      <c r="C47" s="371">
        <v>3985.39</v>
      </c>
      <c r="D47" s="375">
        <v>4348.8899999999994</v>
      </c>
      <c r="E47" s="19">
        <v>374.53999999999991</v>
      </c>
      <c r="F47" s="369">
        <v>4518.7300000000005</v>
      </c>
      <c r="G47" s="377">
        <v>4893.2700000000004</v>
      </c>
      <c r="H47" s="345">
        <f t="shared" si="26"/>
        <v>8.3716853250459453E-3</v>
      </c>
      <c r="I47" s="323">
        <f t="shared" si="27"/>
        <v>2.8702720766060785E-2</v>
      </c>
      <c r="J47" s="399">
        <f t="shared" si="28"/>
        <v>2.3859503089826199E-2</v>
      </c>
      <c r="K47" s="323">
        <f t="shared" si="29"/>
        <v>9.8735321115186615E-3</v>
      </c>
      <c r="L47" s="323">
        <f t="shared" si="30"/>
        <v>5.8577448706993128E-2</v>
      </c>
      <c r="M47" s="399">
        <f t="shared" si="31"/>
        <v>4.2522493618501911E-2</v>
      </c>
      <c r="N47" s="394">
        <f t="shared" si="22"/>
        <v>3.0371389270976358E-2</v>
      </c>
      <c r="O47" s="395">
        <f t="shared" si="22"/>
        <v>0.13382379139808165</v>
      </c>
      <c r="P47" s="386">
        <f t="shared" si="22"/>
        <v>0.12517676924456611</v>
      </c>
      <c r="R47" s="401">
        <v>74.673000000000002</v>
      </c>
      <c r="S47" s="369">
        <v>892.57900000000018</v>
      </c>
      <c r="T47" s="374">
        <v>967.25200000000018</v>
      </c>
      <c r="U47" s="19">
        <v>69.138000000000005</v>
      </c>
      <c r="V47" s="119">
        <v>1074.223</v>
      </c>
      <c r="W47" s="375">
        <v>1143.3609999999999</v>
      </c>
      <c r="X47" s="345">
        <f t="shared" si="32"/>
        <v>1.4422110310129551E-2</v>
      </c>
      <c r="Y47" s="323">
        <f t="shared" si="33"/>
        <v>5.6621086655644991E-2</v>
      </c>
      <c r="Z47" s="399">
        <f t="shared" si="34"/>
        <v>4.6187737232453688E-2</v>
      </c>
      <c r="AA47" s="323">
        <f t="shared" si="35"/>
        <v>1.1709530875254325E-2</v>
      </c>
      <c r="AB47" s="323">
        <f t="shared" si="36"/>
        <v>8.2872639622981539E-2</v>
      </c>
      <c r="AC47" s="399">
        <f t="shared" si="37"/>
        <v>6.0601882983917138E-2</v>
      </c>
      <c r="AE47" s="394">
        <f t="shared" si="23"/>
        <v>-7.4123177051946446E-2</v>
      </c>
      <c r="AF47" s="395">
        <f t="shared" si="23"/>
        <v>0.20350467577659764</v>
      </c>
      <c r="AG47" s="386">
        <f t="shared" si="23"/>
        <v>0.18207147671961357</v>
      </c>
      <c r="AI47" s="27">
        <f t="shared" si="24"/>
        <v>2.0542778541953233</v>
      </c>
      <c r="AJ47" s="28">
        <f t="shared" si="24"/>
        <v>2.2396277403215246</v>
      </c>
      <c r="AK47" s="402">
        <f t="shared" si="24"/>
        <v>2.2241353540788573</v>
      </c>
      <c r="AL47" s="28">
        <f t="shared" si="24"/>
        <v>1.8459443584129873</v>
      </c>
      <c r="AM47" s="28">
        <f t="shared" si="24"/>
        <v>2.3772675065781752</v>
      </c>
      <c r="AN47" s="402">
        <f t="shared" si="24"/>
        <v>2.3365990431756263</v>
      </c>
      <c r="AO47" s="384">
        <f t="shared" si="25"/>
        <v>-0.10141446803647787</v>
      </c>
      <c r="AP47" s="385">
        <f t="shared" si="25"/>
        <v>6.1456537521227012E-2</v>
      </c>
      <c r="AQ47" s="386">
        <f t="shared" si="25"/>
        <v>5.0565128102712374E-2</v>
      </c>
    </row>
    <row r="48" spans="1:43" ht="19.5" customHeight="1">
      <c r="A48" s="8" t="s">
        <v>202</v>
      </c>
      <c r="B48" s="19">
        <v>580.41</v>
      </c>
      <c r="C48" s="371">
        <v>4025.09</v>
      </c>
      <c r="D48" s="375">
        <v>4605.5</v>
      </c>
      <c r="E48" s="19">
        <v>545.03</v>
      </c>
      <c r="F48" s="369">
        <v>2941.4</v>
      </c>
      <c r="G48" s="377">
        <v>3486.4300000000003</v>
      </c>
      <c r="H48" s="345">
        <f t="shared" si="26"/>
        <v>1.3367289902365659E-2</v>
      </c>
      <c r="I48" s="323">
        <f t="shared" si="27"/>
        <v>2.8988639588161665E-2</v>
      </c>
      <c r="J48" s="399">
        <f t="shared" si="28"/>
        <v>2.526735361901418E-2</v>
      </c>
      <c r="K48" s="323">
        <f t="shared" si="29"/>
        <v>1.4367947900734281E-2</v>
      </c>
      <c r="L48" s="323">
        <f t="shared" si="30"/>
        <v>3.8130117893025159E-2</v>
      </c>
      <c r="M48" s="399">
        <f t="shared" si="31"/>
        <v>3.029706053954791E-2</v>
      </c>
      <c r="N48" s="394">
        <f t="shared" si="22"/>
        <v>-6.0956909770679343E-2</v>
      </c>
      <c r="O48" s="395">
        <f t="shared" si="22"/>
        <v>-0.26923373141967011</v>
      </c>
      <c r="P48" s="386">
        <f t="shared" si="22"/>
        <v>-0.24298556074259031</v>
      </c>
      <c r="R48" s="401">
        <v>171.26699999999997</v>
      </c>
      <c r="S48" s="369">
        <v>1148.0530000000001</v>
      </c>
      <c r="T48" s="374">
        <v>1319.3200000000002</v>
      </c>
      <c r="U48" s="19">
        <v>156.79300000000001</v>
      </c>
      <c r="V48" s="119">
        <v>912.42899999999997</v>
      </c>
      <c r="W48" s="375">
        <v>1069.222</v>
      </c>
      <c r="X48" s="345">
        <f t="shared" si="32"/>
        <v>3.3077974187255867E-2</v>
      </c>
      <c r="Y48" s="323">
        <f t="shared" si="33"/>
        <v>7.2827176528098003E-2</v>
      </c>
      <c r="Z48" s="399">
        <f t="shared" si="34"/>
        <v>6.2999513555434164E-2</v>
      </c>
      <c r="AA48" s="323">
        <f t="shared" si="35"/>
        <v>2.6555186359509261E-2</v>
      </c>
      <c r="AB48" s="323">
        <f t="shared" si="36"/>
        <v>7.0390784500571499E-2</v>
      </c>
      <c r="AC48" s="399">
        <f t="shared" si="37"/>
        <v>5.6672272823570034E-2</v>
      </c>
      <c r="AE48" s="394">
        <f t="shared" si="23"/>
        <v>-8.4511318584432282E-2</v>
      </c>
      <c r="AF48" s="395">
        <f t="shared" si="23"/>
        <v>-0.20523791149014908</v>
      </c>
      <c r="AG48" s="386">
        <f t="shared" si="23"/>
        <v>-0.1895658369463058</v>
      </c>
      <c r="AI48" s="27">
        <f t="shared" si="24"/>
        <v>2.9507934046622215</v>
      </c>
      <c r="AJ48" s="28">
        <f t="shared" si="24"/>
        <v>2.8522418132265366</v>
      </c>
      <c r="AK48" s="402">
        <f t="shared" si="24"/>
        <v>2.8646618173922489</v>
      </c>
      <c r="AL48" s="28">
        <f t="shared" si="24"/>
        <v>2.8767774250958666</v>
      </c>
      <c r="AM48" s="28">
        <f t="shared" si="24"/>
        <v>3.1020228462636839</v>
      </c>
      <c r="AN48" s="402">
        <f t="shared" si="24"/>
        <v>3.0668104622780317</v>
      </c>
      <c r="AO48" s="384">
        <f t="shared" si="25"/>
        <v>-2.5083416361650537E-2</v>
      </c>
      <c r="AP48" s="385">
        <f t="shared" si="25"/>
        <v>8.7573582253388224E-2</v>
      </c>
      <c r="AQ48" s="386">
        <f t="shared" si="25"/>
        <v>7.0566320833571256E-2</v>
      </c>
    </row>
    <row r="49" spans="1:43" ht="19.5" customHeight="1">
      <c r="A49" s="8" t="s">
        <v>201</v>
      </c>
      <c r="B49" s="19">
        <v>1221.2300000000002</v>
      </c>
      <c r="C49" s="371">
        <v>9139.02</v>
      </c>
      <c r="D49" s="375">
        <v>10360.25</v>
      </c>
      <c r="E49" s="19">
        <v>1246.32</v>
      </c>
      <c r="F49" s="369">
        <v>3523.6</v>
      </c>
      <c r="G49" s="377">
        <v>4769.92</v>
      </c>
      <c r="H49" s="345">
        <f t="shared" si="26"/>
        <v>2.8125868691900584E-2</v>
      </c>
      <c r="I49" s="323">
        <f t="shared" si="27"/>
        <v>6.5819089006457304E-2</v>
      </c>
      <c r="J49" s="399">
        <f t="shared" si="28"/>
        <v>5.6839887163476634E-2</v>
      </c>
      <c r="K49" s="323">
        <f t="shared" si="29"/>
        <v>3.2855183802071718E-2</v>
      </c>
      <c r="L49" s="323">
        <f t="shared" si="30"/>
        <v>4.5677324881982541E-2</v>
      </c>
      <c r="M49" s="399">
        <f t="shared" si="31"/>
        <v>4.1450582690259197E-2</v>
      </c>
      <c r="N49" s="394">
        <f t="shared" si="22"/>
        <v>2.054486050948608E-2</v>
      </c>
      <c r="O49" s="395">
        <f t="shared" si="22"/>
        <v>-0.6144444371497163</v>
      </c>
      <c r="P49" s="386">
        <f t="shared" si="22"/>
        <v>-0.53959412176347099</v>
      </c>
      <c r="R49" s="401">
        <v>174.79799999999997</v>
      </c>
      <c r="S49" s="369">
        <v>1174.9040000000002</v>
      </c>
      <c r="T49" s="374">
        <v>1349.7020000000002</v>
      </c>
      <c r="U49" s="19">
        <v>151.07800000000003</v>
      </c>
      <c r="V49" s="119">
        <v>517.55099999999993</v>
      </c>
      <c r="W49" s="375">
        <v>668.62899999999991</v>
      </c>
      <c r="X49" s="345">
        <f t="shared" si="32"/>
        <v>3.3759940513840681E-2</v>
      </c>
      <c r="Y49" s="323">
        <f t="shared" si="33"/>
        <v>7.4530479874682157E-2</v>
      </c>
      <c r="Z49" s="399">
        <f t="shared" si="34"/>
        <v>6.4450299733799676E-2</v>
      </c>
      <c r="AA49" s="323">
        <f t="shared" si="35"/>
        <v>2.558726757458522E-2</v>
      </c>
      <c r="AB49" s="323">
        <f t="shared" si="36"/>
        <v>3.9927293969235174E-2</v>
      </c>
      <c r="AC49" s="399">
        <f t="shared" si="37"/>
        <v>3.5439529962674549E-2</v>
      </c>
      <c r="AE49" s="394">
        <f t="shared" si="23"/>
        <v>-0.1356994931292117</v>
      </c>
      <c r="AF49" s="395">
        <f t="shared" si="23"/>
        <v>-0.55949507364005924</v>
      </c>
      <c r="AG49" s="386">
        <f t="shared" si="23"/>
        <v>-0.50460990648306081</v>
      </c>
      <c r="AI49" s="27">
        <f t="shared" si="24"/>
        <v>1.4313274321790321</v>
      </c>
      <c r="AJ49" s="28">
        <f t="shared" si="24"/>
        <v>1.285590796387359</v>
      </c>
      <c r="AK49" s="402">
        <f t="shared" si="24"/>
        <v>1.3027697208078959</v>
      </c>
      <c r="AL49" s="28">
        <f t="shared" si="24"/>
        <v>1.2121926952949487</v>
      </c>
      <c r="AM49" s="28">
        <f t="shared" si="24"/>
        <v>1.4688131456464979</v>
      </c>
      <c r="AN49" s="402">
        <f t="shared" si="24"/>
        <v>1.4017614551187438</v>
      </c>
      <c r="AO49" s="384">
        <f t="shared" si="25"/>
        <v>-0.15309895692453537</v>
      </c>
      <c r="AP49" s="385">
        <f t="shared" si="25"/>
        <v>0.14251996029686304</v>
      </c>
      <c r="AQ49" s="386">
        <f t="shared" si="25"/>
        <v>7.5985596479368214E-2</v>
      </c>
    </row>
    <row r="50" spans="1:43" ht="19.5" customHeight="1">
      <c r="A50" s="8" t="s">
        <v>209</v>
      </c>
      <c r="B50" s="19">
        <v>460.81</v>
      </c>
      <c r="C50" s="371">
        <v>2886.6000000000004</v>
      </c>
      <c r="D50" s="375">
        <v>3347.4100000000003</v>
      </c>
      <c r="E50" s="19">
        <v>171.70999999999998</v>
      </c>
      <c r="F50" s="369">
        <v>1606.49</v>
      </c>
      <c r="G50" s="377">
        <v>1778.2</v>
      </c>
      <c r="H50" s="345">
        <f t="shared" si="26"/>
        <v>1.0612809668870488E-2</v>
      </c>
      <c r="I50" s="323">
        <f t="shared" si="27"/>
        <v>2.0789251180765515E-2</v>
      </c>
      <c r="J50" s="399">
        <f t="shared" si="28"/>
        <v>1.8365040099408154E-2</v>
      </c>
      <c r="K50" s="323">
        <f t="shared" si="29"/>
        <v>4.5265771315984131E-3</v>
      </c>
      <c r="L50" s="323">
        <f t="shared" si="30"/>
        <v>2.0825339326159646E-2</v>
      </c>
      <c r="M50" s="399">
        <f t="shared" si="31"/>
        <v>1.545254975760996E-2</v>
      </c>
      <c r="N50" s="394">
        <f t="shared" si="22"/>
        <v>-0.6273735379006532</v>
      </c>
      <c r="O50" s="395">
        <f t="shared" si="22"/>
        <v>-0.44346636180974164</v>
      </c>
      <c r="P50" s="386">
        <f t="shared" si="22"/>
        <v>-0.46878332800583139</v>
      </c>
      <c r="R50" s="401">
        <v>143.47999999999999</v>
      </c>
      <c r="S50" s="369">
        <v>902.16800000000012</v>
      </c>
      <c r="T50" s="374">
        <v>1045.6480000000001</v>
      </c>
      <c r="U50" s="19">
        <v>55.677</v>
      </c>
      <c r="V50" s="119">
        <v>545.25199999999995</v>
      </c>
      <c r="W50" s="375">
        <v>600.92899999999997</v>
      </c>
      <c r="X50" s="345">
        <f t="shared" si="32"/>
        <v>2.7711279676688867E-2</v>
      </c>
      <c r="Y50" s="323">
        <f t="shared" si="33"/>
        <v>5.7229368499538892E-2</v>
      </c>
      <c r="Z50" s="399">
        <f t="shared" si="34"/>
        <v>4.9931264098332942E-2</v>
      </c>
      <c r="AA50" s="323">
        <f t="shared" si="35"/>
        <v>9.4297137687166972E-3</v>
      </c>
      <c r="AB50" s="323">
        <f t="shared" si="36"/>
        <v>4.206433161430162E-2</v>
      </c>
      <c r="AC50" s="399">
        <f t="shared" si="37"/>
        <v>3.1851207920894929E-2</v>
      </c>
      <c r="AE50" s="394">
        <f t="shared" si="23"/>
        <v>-0.61195288541957071</v>
      </c>
      <c r="AF50" s="395">
        <f t="shared" si="23"/>
        <v>-0.39562032792118557</v>
      </c>
      <c r="AG50" s="386">
        <f t="shared" si="23"/>
        <v>-0.42530469144492228</v>
      </c>
      <c r="AI50" s="27">
        <f t="shared" si="24"/>
        <v>3.1136477072980187</v>
      </c>
      <c r="AJ50" s="28">
        <f t="shared" si="24"/>
        <v>3.1253654818817989</v>
      </c>
      <c r="AK50" s="402">
        <f t="shared" si="24"/>
        <v>3.1237523936416518</v>
      </c>
      <c r="AL50" s="28">
        <f t="shared" si="24"/>
        <v>3.2425018927261084</v>
      </c>
      <c r="AM50" s="28">
        <f t="shared" si="24"/>
        <v>3.3940578528344401</v>
      </c>
      <c r="AN50" s="402">
        <f t="shared" si="24"/>
        <v>3.3794230120346413</v>
      </c>
      <c r="AO50" s="384">
        <f t="shared" si="25"/>
        <v>4.1383675207079772E-2</v>
      </c>
      <c r="AP50" s="385">
        <f t="shared" si="25"/>
        <v>8.5971503976187816E-2</v>
      </c>
      <c r="AQ50" s="386">
        <f t="shared" si="25"/>
        <v>8.1847274103223747E-2</v>
      </c>
    </row>
    <row r="51" spans="1:43" ht="19.5" customHeight="1">
      <c r="A51" s="8" t="s">
        <v>205</v>
      </c>
      <c r="B51" s="19">
        <v>21.040000000000003</v>
      </c>
      <c r="C51" s="371">
        <v>504.58000000000004</v>
      </c>
      <c r="D51" s="375">
        <v>525.62</v>
      </c>
      <c r="E51" s="19">
        <v>17.149999999999999</v>
      </c>
      <c r="F51" s="369">
        <v>602.91</v>
      </c>
      <c r="G51" s="377">
        <v>620.05999999999995</v>
      </c>
      <c r="H51" s="345">
        <f t="shared" si="26"/>
        <v>4.8456742569179289E-4</v>
      </c>
      <c r="I51" s="323">
        <f t="shared" si="27"/>
        <v>3.6339778150040404E-3</v>
      </c>
      <c r="J51" s="399">
        <f t="shared" si="28"/>
        <v>2.8837317140866861E-3</v>
      </c>
      <c r="K51" s="323">
        <f t="shared" si="29"/>
        <v>4.5210411628276038E-4</v>
      </c>
      <c r="L51" s="323">
        <f t="shared" si="30"/>
        <v>7.8156759974446852E-3</v>
      </c>
      <c r="M51" s="399">
        <f t="shared" si="31"/>
        <v>5.3883185258708976E-3</v>
      </c>
      <c r="N51" s="394">
        <f t="shared" si="22"/>
        <v>-0.18488593155893554</v>
      </c>
      <c r="O51" s="395">
        <f t="shared" si="22"/>
        <v>0.19487494549922693</v>
      </c>
      <c r="P51" s="386">
        <f t="shared" si="22"/>
        <v>0.1796735284045507</v>
      </c>
      <c r="R51" s="401">
        <v>4.9859999999999998</v>
      </c>
      <c r="S51" s="369">
        <v>151.28399999999999</v>
      </c>
      <c r="T51" s="374">
        <v>156.26999999999998</v>
      </c>
      <c r="U51" s="19">
        <v>3.6640000000000001</v>
      </c>
      <c r="V51" s="119">
        <v>177.69099999999997</v>
      </c>
      <c r="W51" s="375">
        <v>181.35499999999996</v>
      </c>
      <c r="X51" s="345">
        <f t="shared" si="32"/>
        <v>9.6298048834660371E-4</v>
      </c>
      <c r="Y51" s="323">
        <f t="shared" si="33"/>
        <v>9.596757792433604E-3</v>
      </c>
      <c r="Z51" s="399">
        <f t="shared" si="34"/>
        <v>7.4621274469481953E-3</v>
      </c>
      <c r="AA51" s="323">
        <f t="shared" si="35"/>
        <v>6.2055195589880879E-4</v>
      </c>
      <c r="AB51" s="323">
        <f t="shared" si="36"/>
        <v>1.3708254438088936E-2</v>
      </c>
      <c r="AC51" s="399">
        <f t="shared" si="37"/>
        <v>9.612409806306399E-3</v>
      </c>
      <c r="AE51" s="394">
        <f t="shared" si="23"/>
        <v>-0.26514239871640588</v>
      </c>
      <c r="AF51" s="395">
        <f t="shared" si="23"/>
        <v>0.1745524972898653</v>
      </c>
      <c r="AG51" s="386">
        <f t="shared" si="23"/>
        <v>0.16052345299801615</v>
      </c>
      <c r="AI51" s="27">
        <f t="shared" si="24"/>
        <v>2.3697718631178701</v>
      </c>
      <c r="AJ51" s="28">
        <f t="shared" si="24"/>
        <v>2.9982163383407978</v>
      </c>
      <c r="AK51" s="402">
        <f t="shared" si="24"/>
        <v>2.9730603858300668</v>
      </c>
      <c r="AL51" s="28">
        <f t="shared" si="24"/>
        <v>2.1364431486880471</v>
      </c>
      <c r="AM51" s="28">
        <f t="shared" si="24"/>
        <v>2.9472226368778092</v>
      </c>
      <c r="AN51" s="402">
        <f t="shared" si="24"/>
        <v>2.9247976002322353</v>
      </c>
      <c r="AO51" s="384">
        <f t="shared" si="25"/>
        <v>-9.8460412186190907E-2</v>
      </c>
      <c r="AP51" s="385">
        <f t="shared" si="25"/>
        <v>-1.7008012667694413E-2</v>
      </c>
      <c r="AQ51" s="386">
        <f t="shared" si="25"/>
        <v>-1.6233368762994936E-2</v>
      </c>
    </row>
    <row r="52" spans="1:43" ht="19.5" customHeight="1">
      <c r="A52" s="8" t="s">
        <v>200</v>
      </c>
      <c r="B52" s="19">
        <v>586.24</v>
      </c>
      <c r="C52" s="371">
        <v>1123.3100000000002</v>
      </c>
      <c r="D52" s="375">
        <v>1709.5500000000002</v>
      </c>
      <c r="E52" s="19">
        <v>351.4</v>
      </c>
      <c r="F52" s="369">
        <v>668.26999999999987</v>
      </c>
      <c r="G52" s="377">
        <v>1019.6699999999998</v>
      </c>
      <c r="H52" s="345">
        <f t="shared" si="26"/>
        <v>1.3501559298362957E-2</v>
      </c>
      <c r="I52" s="323">
        <f t="shared" si="27"/>
        <v>8.0900622683661438E-3</v>
      </c>
      <c r="J52" s="399">
        <f t="shared" si="28"/>
        <v>9.3791780217969151E-3</v>
      </c>
      <c r="K52" s="323">
        <f t="shared" si="29"/>
        <v>9.2635210764875804E-3</v>
      </c>
      <c r="L52" s="323">
        <f t="shared" si="30"/>
        <v>8.6629543361569031E-3</v>
      </c>
      <c r="M52" s="399">
        <f t="shared" si="31"/>
        <v>8.8609275735812305E-3</v>
      </c>
      <c r="N52" s="394">
        <f t="shared" si="22"/>
        <v>-0.40058679039301315</v>
      </c>
      <c r="O52" s="395">
        <f t="shared" si="22"/>
        <v>-0.40508853299623454</v>
      </c>
      <c r="P52" s="386">
        <f t="shared" si="22"/>
        <v>-0.40354479248925174</v>
      </c>
      <c r="R52" s="401">
        <v>115.13800000000001</v>
      </c>
      <c r="S52" s="369">
        <v>219.64000000000001</v>
      </c>
      <c r="T52" s="374">
        <v>334.77800000000002</v>
      </c>
      <c r="U52" s="19">
        <v>56.53</v>
      </c>
      <c r="V52" s="119">
        <v>108.066</v>
      </c>
      <c r="W52" s="375">
        <v>164.596</v>
      </c>
      <c r="X52" s="345">
        <f t="shared" si="32"/>
        <v>2.2237394197202422E-2</v>
      </c>
      <c r="Y52" s="323">
        <f t="shared" si="33"/>
        <v>1.3932946521311686E-2</v>
      </c>
      <c r="Z52" s="399">
        <f t="shared" si="34"/>
        <v>1.5986152828018324E-2</v>
      </c>
      <c r="AA52" s="323">
        <f t="shared" si="35"/>
        <v>9.5741817868339688E-3</v>
      </c>
      <c r="AB52" s="323">
        <f t="shared" si="36"/>
        <v>8.3369232212465415E-3</v>
      </c>
      <c r="AC52" s="399">
        <f t="shared" si="37"/>
        <v>8.724127840306628E-3</v>
      </c>
      <c r="AE52" s="394">
        <f t="shared" si="23"/>
        <v>-0.50902395386405874</v>
      </c>
      <c r="AF52" s="395">
        <f t="shared" si="23"/>
        <v>-0.50798579493716989</v>
      </c>
      <c r="AG52" s="386">
        <f t="shared" si="23"/>
        <v>-0.50834284212224223</v>
      </c>
      <c r="AI52" s="27">
        <f t="shared" si="24"/>
        <v>1.9640079148471616</v>
      </c>
      <c r="AJ52" s="28">
        <f t="shared" si="24"/>
        <v>1.9552928399106211</v>
      </c>
      <c r="AK52" s="402">
        <f t="shared" si="24"/>
        <v>1.958281419086894</v>
      </c>
      <c r="AL52" s="28">
        <f t="shared" si="24"/>
        <v>1.6087080250426866</v>
      </c>
      <c r="AM52" s="28">
        <f t="shared" si="24"/>
        <v>1.6171008724018736</v>
      </c>
      <c r="AN52" s="402">
        <f t="shared" si="24"/>
        <v>1.6142085184422414</v>
      </c>
      <c r="AO52" s="384">
        <f t="shared" si="25"/>
        <v>-0.18090552849534944</v>
      </c>
      <c r="AP52" s="385">
        <f>(AM52-AJ52)/AJ52</f>
        <v>-0.17296231060929301</v>
      </c>
      <c r="AQ52" s="386">
        <f>(AN52-AK52)/AK52</f>
        <v>-0.17570145806984505</v>
      </c>
    </row>
    <row r="53" spans="1:43" ht="19.5" customHeight="1">
      <c r="A53" s="8" t="s">
        <v>213</v>
      </c>
      <c r="B53" s="19">
        <v>205.86</v>
      </c>
      <c r="C53" s="371">
        <v>395.91999999999996</v>
      </c>
      <c r="D53" s="375">
        <v>601.78</v>
      </c>
      <c r="E53" s="19">
        <v>217.44</v>
      </c>
      <c r="F53" s="369">
        <v>284.05</v>
      </c>
      <c r="G53" s="377">
        <v>501.49</v>
      </c>
      <c r="H53" s="345">
        <f t="shared" si="26"/>
        <v>4.7411145557467909E-3</v>
      </c>
      <c r="I53" s="323">
        <f t="shared" si="27"/>
        <v>2.8514100767299527E-3</v>
      </c>
      <c r="J53" s="399">
        <f t="shared" si="28"/>
        <v>3.3015716123874395E-3</v>
      </c>
      <c r="K53" s="323">
        <f t="shared" si="29"/>
        <v>5.7321002358322699E-3</v>
      </c>
      <c r="L53" s="323">
        <f t="shared" si="30"/>
        <v>3.6822125476010728E-3</v>
      </c>
      <c r="M53" s="399">
        <f t="shared" si="31"/>
        <v>4.3579457754717235E-3</v>
      </c>
      <c r="N53" s="394">
        <f t="shared" si="22"/>
        <v>5.6251821626347925E-2</v>
      </c>
      <c r="O53" s="395">
        <f t="shared" si="22"/>
        <v>-0.28255708223883602</v>
      </c>
      <c r="P53" s="386">
        <f t="shared" si="22"/>
        <v>-0.1666555884210176</v>
      </c>
      <c r="R53" s="401">
        <v>34.463999999999999</v>
      </c>
      <c r="S53" s="369">
        <v>93.26100000000001</v>
      </c>
      <c r="T53" s="374">
        <v>127.72500000000001</v>
      </c>
      <c r="U53" s="19">
        <v>30.349</v>
      </c>
      <c r="V53" s="119">
        <v>56.954000000000001</v>
      </c>
      <c r="W53" s="375">
        <v>87.302999999999997</v>
      </c>
      <c r="X53" s="345">
        <f t="shared" si="32"/>
        <v>6.6562694645762839E-3</v>
      </c>
      <c r="Y53" s="323">
        <f t="shared" si="33"/>
        <v>5.916046829011333E-3</v>
      </c>
      <c r="Z53" s="399">
        <f t="shared" si="34"/>
        <v>6.0990607804534362E-3</v>
      </c>
      <c r="AA53" s="323">
        <f t="shared" si="35"/>
        <v>5.1400467547961098E-3</v>
      </c>
      <c r="AB53" s="323">
        <f t="shared" si="36"/>
        <v>4.3938067953183746E-3</v>
      </c>
      <c r="AC53" s="399">
        <f t="shared" si="37"/>
        <v>4.6273453355020139E-3</v>
      </c>
      <c r="AE53" s="394">
        <f t="shared" si="23"/>
        <v>-0.11939995357474462</v>
      </c>
      <c r="AF53" s="395">
        <f t="shared" si="23"/>
        <v>-0.38930528302291423</v>
      </c>
      <c r="AG53" s="386">
        <f t="shared" si="23"/>
        <v>-0.31647680563711106</v>
      </c>
      <c r="AI53" s="27">
        <f t="shared" si="24"/>
        <v>1.6741474788691342</v>
      </c>
      <c r="AJ53" s="28">
        <f t="shared" si="24"/>
        <v>2.3555516265912311</v>
      </c>
      <c r="AK53" s="402">
        <f t="shared" si="24"/>
        <v>2.122453388281432</v>
      </c>
      <c r="AL53" s="28">
        <f t="shared" si="24"/>
        <v>1.3957413539367183</v>
      </c>
      <c r="AM53" s="28">
        <f t="shared" si="24"/>
        <v>2.0050695300123218</v>
      </c>
      <c r="AN53" s="402">
        <f t="shared" si="24"/>
        <v>1.7408722008414923</v>
      </c>
      <c r="AO53" s="384">
        <f t="shared" si="25"/>
        <v>-0.16629725185291069</v>
      </c>
      <c r="AP53" s="385">
        <f t="shared" ref="AO53:AQ63" si="38">(AM53-AJ53)/AJ53</f>
        <v>-0.1487898174773182</v>
      </c>
      <c r="AQ53" s="386">
        <f t="shared" si="38"/>
        <v>-0.17978307064208801</v>
      </c>
    </row>
    <row r="54" spans="1:43" ht="19.5" customHeight="1">
      <c r="A54" s="8" t="s">
        <v>231</v>
      </c>
      <c r="B54" s="19"/>
      <c r="C54" s="371"/>
      <c r="D54" s="375"/>
      <c r="E54" s="19">
        <v>12.96</v>
      </c>
      <c r="F54" s="369">
        <v>239.67</v>
      </c>
      <c r="G54" s="377">
        <v>252.63</v>
      </c>
      <c r="H54" s="345">
        <f t="shared" si="26"/>
        <v>0</v>
      </c>
      <c r="I54" s="323">
        <f t="shared" si="27"/>
        <v>0</v>
      </c>
      <c r="J54" s="399">
        <f t="shared" si="28"/>
        <v>0</v>
      </c>
      <c r="K54" s="323">
        <f t="shared" si="29"/>
        <v>3.4164835842708896E-4</v>
      </c>
      <c r="L54" s="323">
        <f t="shared" si="30"/>
        <v>3.1069032961927446E-3</v>
      </c>
      <c r="M54" s="399">
        <f t="shared" si="31"/>
        <v>2.1953535289984277E-3</v>
      </c>
      <c r="N54" s="394"/>
      <c r="O54" s="395"/>
      <c r="P54" s="386"/>
      <c r="R54" s="401"/>
      <c r="S54" s="369"/>
      <c r="T54" s="374"/>
      <c r="U54" s="19">
        <v>3.8780000000000001</v>
      </c>
      <c r="V54" s="119">
        <v>76.516999999999996</v>
      </c>
      <c r="W54" s="375">
        <v>80.394999999999996</v>
      </c>
      <c r="X54" s="345">
        <f t="shared" si="32"/>
        <v>0</v>
      </c>
      <c r="Y54" s="323">
        <f t="shared" si="33"/>
        <v>0</v>
      </c>
      <c r="Z54" s="399">
        <f t="shared" si="34"/>
        <v>0</v>
      </c>
      <c r="AA54" s="323">
        <f t="shared" si="35"/>
        <v>6.5679598389071516E-4</v>
      </c>
      <c r="AB54" s="323">
        <f t="shared" si="36"/>
        <v>5.90302550404495E-3</v>
      </c>
      <c r="AC54" s="399">
        <f t="shared" si="37"/>
        <v>4.2611986787130388E-3</v>
      </c>
      <c r="AE54" s="394"/>
      <c r="AF54" s="395"/>
      <c r="AG54" s="386"/>
      <c r="AI54" s="27"/>
      <c r="AJ54" s="28"/>
      <c r="AK54" s="402"/>
      <c r="AL54" s="28">
        <f t="shared" si="24"/>
        <v>2.992283950617284</v>
      </c>
      <c r="AM54" s="28">
        <f t="shared" si="24"/>
        <v>3.1925981557975551</v>
      </c>
      <c r="AN54" s="402">
        <f t="shared" si="24"/>
        <v>3.1823219728456635</v>
      </c>
      <c r="AO54" s="384"/>
      <c r="AP54" s="385"/>
      <c r="AQ54" s="386"/>
    </row>
    <row r="55" spans="1:43" ht="19.5" customHeight="1">
      <c r="A55" s="8" t="s">
        <v>207</v>
      </c>
      <c r="B55" s="19">
        <v>8.41</v>
      </c>
      <c r="C55" s="371">
        <v>271.72999999999996</v>
      </c>
      <c r="D55" s="375">
        <v>280.14</v>
      </c>
      <c r="E55" s="19">
        <v>22.790000000000003</v>
      </c>
      <c r="F55" s="369">
        <v>294.95999999999998</v>
      </c>
      <c r="G55" s="377">
        <v>317.75</v>
      </c>
      <c r="H55" s="345">
        <f t="shared" si="26"/>
        <v>1.9368878564961871E-4</v>
      </c>
      <c r="I55" s="323">
        <f t="shared" si="27"/>
        <v>1.9569955045206861E-3</v>
      </c>
      <c r="J55" s="399">
        <f t="shared" si="28"/>
        <v>1.5369441847422932E-3</v>
      </c>
      <c r="K55" s="323">
        <f t="shared" si="29"/>
        <v>6.0078442041306768E-4</v>
      </c>
      <c r="L55" s="323">
        <f t="shared" si="30"/>
        <v>3.8236416583010469E-3</v>
      </c>
      <c r="M55" s="399">
        <f t="shared" si="31"/>
        <v>2.761246027151369E-3</v>
      </c>
      <c r="N55" s="394">
        <f t="shared" si="22"/>
        <v>1.7098692033293701</v>
      </c>
      <c r="O55" s="395">
        <f t="shared" si="22"/>
        <v>8.5489272439554051E-2</v>
      </c>
      <c r="P55" s="386">
        <f t="shared" si="22"/>
        <v>0.13425430142071826</v>
      </c>
      <c r="R55" s="401">
        <v>2.7640000000000002</v>
      </c>
      <c r="S55" s="369">
        <v>72.406000000000006</v>
      </c>
      <c r="T55" s="374">
        <v>75.17</v>
      </c>
      <c r="U55" s="19">
        <v>5.3829999999999991</v>
      </c>
      <c r="V55" s="119">
        <v>71.405999999999992</v>
      </c>
      <c r="W55" s="375">
        <v>76.788999999999987</v>
      </c>
      <c r="X55" s="345">
        <f t="shared" si="32"/>
        <v>5.3383033890694201E-4</v>
      </c>
      <c r="Y55" s="323">
        <f t="shared" si="33"/>
        <v>4.5931020115739119E-3</v>
      </c>
      <c r="Z55" s="399">
        <f t="shared" si="34"/>
        <v>3.5894805156914057E-3</v>
      </c>
      <c r="AA55" s="323">
        <f t="shared" si="35"/>
        <v>9.116897321515522E-4</v>
      </c>
      <c r="AB55" s="323">
        <f t="shared" si="36"/>
        <v>5.5087292907698114E-3</v>
      </c>
      <c r="AC55" s="399">
        <f t="shared" si="37"/>
        <v>4.070068851790478E-3</v>
      </c>
      <c r="AE55" s="394">
        <f t="shared" ref="AE55" si="39">(U55-R55)/R55</f>
        <v>0.9475397973950791</v>
      </c>
      <c r="AF55" s="395">
        <f t="shared" ref="AF55" si="40">(V55-S55)/S55</f>
        <v>-1.3811010137281636E-2</v>
      </c>
      <c r="AG55" s="386">
        <f t="shared" ref="AG55" si="41">(W55-T55)/T55</f>
        <v>2.1537847545563198E-2</v>
      </c>
      <c r="AI55" s="27">
        <f t="shared" si="24"/>
        <v>3.2865636147443524</v>
      </c>
      <c r="AJ55" s="28">
        <f t="shared" si="24"/>
        <v>2.6646303315791413</v>
      </c>
      <c r="AK55" s="402">
        <f t="shared" si="24"/>
        <v>2.6833012065395878</v>
      </c>
      <c r="AL55" s="28">
        <f t="shared" si="24"/>
        <v>2.3620008775778842</v>
      </c>
      <c r="AM55" s="28">
        <f t="shared" si="24"/>
        <v>2.4208706265256303</v>
      </c>
      <c r="AN55" s="402">
        <f t="shared" si="24"/>
        <v>2.4166483084185679</v>
      </c>
      <c r="AO55" s="384">
        <f t="shared" si="38"/>
        <v>-0.28131594137373361</v>
      </c>
      <c r="AP55" s="385">
        <f t="shared" si="38"/>
        <v>-9.1479745676035867E-2</v>
      </c>
      <c r="AQ55" s="386">
        <f t="shared" si="38"/>
        <v>-9.9374940640711049E-2</v>
      </c>
    </row>
    <row r="56" spans="1:43" ht="19.5" customHeight="1">
      <c r="A56" s="8" t="s">
        <v>211</v>
      </c>
      <c r="B56" s="19">
        <v>84.690000000000012</v>
      </c>
      <c r="C56" s="371">
        <v>47.11</v>
      </c>
      <c r="D56" s="375">
        <v>131.80000000000001</v>
      </c>
      <c r="E56" s="19">
        <v>195.05</v>
      </c>
      <c r="F56" s="369">
        <v>69.339999999999989</v>
      </c>
      <c r="G56" s="377">
        <v>264.39</v>
      </c>
      <c r="H56" s="345">
        <f t="shared" si="26"/>
        <v>1.9504760114941986E-3</v>
      </c>
      <c r="I56" s="323">
        <f t="shared" si="27"/>
        <v>3.3928553423607816E-4</v>
      </c>
      <c r="J56" s="399">
        <f t="shared" si="28"/>
        <v>7.2310003408665056E-4</v>
      </c>
      <c r="K56" s="323">
        <f t="shared" si="29"/>
        <v>5.1418605178397917E-3</v>
      </c>
      <c r="L56" s="323">
        <f t="shared" si="30"/>
        <v>8.9887209311972666E-4</v>
      </c>
      <c r="M56" s="399">
        <f t="shared" si="31"/>
        <v>2.2975478744879634E-3</v>
      </c>
      <c r="N56" s="394">
        <f t="shared" si="22"/>
        <v>1.3031054433817451</v>
      </c>
      <c r="O56" s="395">
        <f t="shared" si="22"/>
        <v>0.47187433665888323</v>
      </c>
      <c r="P56" s="386">
        <f t="shared" si="22"/>
        <v>1.0059939301972682</v>
      </c>
      <c r="R56" s="401">
        <v>22.179999999999996</v>
      </c>
      <c r="S56" s="369">
        <v>17.240000000000002</v>
      </c>
      <c r="T56" s="374">
        <v>39.42</v>
      </c>
      <c r="U56" s="19">
        <v>39.185000000000002</v>
      </c>
      <c r="V56" s="119">
        <v>24.294999999999998</v>
      </c>
      <c r="W56" s="375">
        <v>63.480000000000004</v>
      </c>
      <c r="X56" s="345">
        <f t="shared" si="32"/>
        <v>4.283776019159179E-3</v>
      </c>
      <c r="Y56" s="323">
        <f t="shared" si="33"/>
        <v>1.093625924364476E-3</v>
      </c>
      <c r="Z56" s="399">
        <f t="shared" si="34"/>
        <v>1.8823642667095278E-3</v>
      </c>
      <c r="AA56" s="323">
        <f t="shared" si="35"/>
        <v>6.6365525087049189E-3</v>
      </c>
      <c r="AB56" s="323">
        <f t="shared" si="36"/>
        <v>1.8742763650008763E-3</v>
      </c>
      <c r="AC56" s="399">
        <f t="shared" si="37"/>
        <v>3.3646482010660332E-3</v>
      </c>
      <c r="AE56" s="394">
        <f t="shared" si="23"/>
        <v>0.76668169522092011</v>
      </c>
      <c r="AF56" s="395">
        <f t="shared" si="23"/>
        <v>0.40922273781902524</v>
      </c>
      <c r="AG56" s="386">
        <f t="shared" si="23"/>
        <v>0.61035007610350078</v>
      </c>
      <c r="AI56" s="27">
        <f t="shared" si="24"/>
        <v>2.6189632778368162</v>
      </c>
      <c r="AJ56" s="28">
        <f t="shared" si="24"/>
        <v>3.6595202717045217</v>
      </c>
      <c r="AK56" s="402">
        <f t="shared" si="24"/>
        <v>2.9908952959028827</v>
      </c>
      <c r="AL56" s="28">
        <f t="shared" si="24"/>
        <v>2.0089720584465525</v>
      </c>
      <c r="AM56" s="28">
        <f t="shared" si="24"/>
        <v>3.503749639457745</v>
      </c>
      <c r="AN56" s="402">
        <f t="shared" si="24"/>
        <v>2.4009985249063885</v>
      </c>
      <c r="AO56" s="384">
        <f t="shared" si="38"/>
        <v>-0.2329132388194835</v>
      </c>
      <c r="AP56" s="385">
        <f t="shared" si="38"/>
        <v>-4.2565861282747385E-2</v>
      </c>
      <c r="AQ56" s="386">
        <f t="shared" si="38"/>
        <v>-0.19723083312363759</v>
      </c>
    </row>
    <row r="57" spans="1:43" ht="19.5" customHeight="1">
      <c r="A57" s="8" t="s">
        <v>208</v>
      </c>
      <c r="B57" s="19">
        <v>316.12000000000006</v>
      </c>
      <c r="C57" s="371">
        <v>53.75</v>
      </c>
      <c r="D57" s="375">
        <v>369.87000000000006</v>
      </c>
      <c r="E57" s="19">
        <v>59.140000000000008</v>
      </c>
      <c r="F57" s="369">
        <v>209.41000000000003</v>
      </c>
      <c r="G57" s="377">
        <v>268.55</v>
      </c>
      <c r="H57" s="345">
        <f t="shared" si="26"/>
        <v>7.2804873863920897E-3</v>
      </c>
      <c r="I57" s="323">
        <f t="shared" si="27"/>
        <v>3.8710671757990242E-4</v>
      </c>
      <c r="J57" s="399">
        <f t="shared" si="28"/>
        <v>2.0292337603006788E-3</v>
      </c>
      <c r="K57" s="323">
        <f t="shared" si="29"/>
        <v>1.5590342528841081E-3</v>
      </c>
      <c r="L57" s="323">
        <f t="shared" si="30"/>
        <v>2.7146352036371791E-3</v>
      </c>
      <c r="M57" s="399">
        <f t="shared" si="31"/>
        <v>2.3336982552053507E-3</v>
      </c>
      <c r="N57" s="394">
        <f t="shared" ref="N57:N58" si="42">(E57-B57)/B57</f>
        <v>-0.81291914462862214</v>
      </c>
      <c r="O57" s="395">
        <f t="shared" ref="O57:O59" si="43">(F57-C57)/C57</f>
        <v>2.8960000000000004</v>
      </c>
      <c r="P57" s="386">
        <f t="shared" ref="P57:P59" si="44">(G57-D57)/D57</f>
        <v>-0.27393408494876587</v>
      </c>
      <c r="R57" s="401">
        <v>63.112000000000002</v>
      </c>
      <c r="S57" s="369">
        <v>14.227999999999998</v>
      </c>
      <c r="T57" s="374">
        <v>77.34</v>
      </c>
      <c r="U57" s="19">
        <v>11.682000000000002</v>
      </c>
      <c r="V57" s="119">
        <v>48.318000000000005</v>
      </c>
      <c r="W57" s="375">
        <v>60.000000000000007</v>
      </c>
      <c r="X57" s="345">
        <f t="shared" si="32"/>
        <v>1.2189254829629133E-2</v>
      </c>
      <c r="Y57" s="323">
        <f t="shared" si="33"/>
        <v>9.0255856449290948E-4</v>
      </c>
      <c r="Z57" s="399">
        <f t="shared" si="34"/>
        <v>3.6931012782170187E-3</v>
      </c>
      <c r="AA57" s="323">
        <f t="shared" si="35"/>
        <v>1.9785174532778072E-3</v>
      </c>
      <c r="AB57" s="323">
        <f t="shared" si="36"/>
        <v>3.7275688579589362E-3</v>
      </c>
      <c r="AC57" s="399">
        <f t="shared" si="37"/>
        <v>3.1801967873970067E-3</v>
      </c>
      <c r="AE57" s="394">
        <f t="shared" ref="AE57:AE58" si="45">(U57-R57)/R57</f>
        <v>-0.8149004943592344</v>
      </c>
      <c r="AF57" s="395">
        <f t="shared" ref="AF57:AF58" si="46">(V57-S57)/S57</f>
        <v>2.3959797582232225</v>
      </c>
      <c r="AG57" s="386">
        <f t="shared" ref="AG57:AG58" si="47">(W57-T57)/T57</f>
        <v>-0.22420480993017838</v>
      </c>
      <c r="AI57" s="27">
        <f t="shared" ref="AI57:AI58" si="48">(R57/B57)*10</f>
        <v>1.9964570416297605</v>
      </c>
      <c r="AJ57" s="28">
        <f t="shared" ref="AJ57:AJ59" si="49">(S57/C57)*10</f>
        <v>2.6470697674418604</v>
      </c>
      <c r="AK57" s="402">
        <f t="shared" ref="AK57:AK59" si="50">(T57/D57)*10</f>
        <v>2.0910049476843211</v>
      </c>
      <c r="AL57" s="28">
        <f t="shared" si="24"/>
        <v>1.9753128170443017</v>
      </c>
      <c r="AM57" s="28">
        <f t="shared" si="24"/>
        <v>2.3073396685927126</v>
      </c>
      <c r="AN57" s="402">
        <f t="shared" si="24"/>
        <v>2.2342208154905978</v>
      </c>
      <c r="AO57" s="384">
        <f t="shared" ref="AO57:AO58" si="51">(AL57-AI57)/AI57</f>
        <v>-1.0590873805227554E-2</v>
      </c>
      <c r="AP57" s="385">
        <f t="shared" ref="AP57:AP58" si="52">(AM57-AJ57)/AJ57</f>
        <v>-0.12834195117473782</v>
      </c>
      <c r="AQ57" s="386">
        <f t="shared" ref="AQ57:AQ58" si="53">(AN57-AK57)/AK57</f>
        <v>6.8491405515267098E-2</v>
      </c>
    </row>
    <row r="58" spans="1:43" ht="19.5" customHeight="1">
      <c r="A58" s="8" t="s">
        <v>212</v>
      </c>
      <c r="B58" s="19">
        <v>26.240000000000002</v>
      </c>
      <c r="C58" s="371">
        <v>105.10000000000001</v>
      </c>
      <c r="D58" s="375">
        <v>131.34</v>
      </c>
      <c r="E58" s="19">
        <v>11.889999999999999</v>
      </c>
      <c r="F58" s="369">
        <v>88.36</v>
      </c>
      <c r="G58" s="377">
        <v>100.25</v>
      </c>
      <c r="H58" s="345">
        <f t="shared" si="26"/>
        <v>6.0432743584375691E-4</v>
      </c>
      <c r="I58" s="323">
        <f t="shared" si="27"/>
        <v>7.5692867009577208E-4</v>
      </c>
      <c r="J58" s="399">
        <f t="shared" si="28"/>
        <v>7.2057631621351046E-4</v>
      </c>
      <c r="K58" s="323">
        <f t="shared" si="29"/>
        <v>3.1344127945201288E-4</v>
      </c>
      <c r="L58" s="323">
        <f t="shared" si="30"/>
        <v>1.1454332008661531E-3</v>
      </c>
      <c r="M58" s="399">
        <f t="shared" si="31"/>
        <v>8.711720353168364E-4</v>
      </c>
      <c r="N58" s="394">
        <f t="shared" si="42"/>
        <v>-0.54687500000000011</v>
      </c>
      <c r="O58" s="395">
        <f t="shared" si="43"/>
        <v>-0.15927687916270225</v>
      </c>
      <c r="P58" s="386">
        <f t="shared" si="44"/>
        <v>-0.23671387239226438</v>
      </c>
      <c r="R58" s="401">
        <v>5.23</v>
      </c>
      <c r="S58" s="369">
        <v>32.773000000000003</v>
      </c>
      <c r="T58" s="374">
        <v>38.003</v>
      </c>
      <c r="U58" s="19">
        <v>3.0799999999999992</v>
      </c>
      <c r="V58" s="119">
        <v>29.041000000000004</v>
      </c>
      <c r="W58" s="375">
        <v>32.121000000000002</v>
      </c>
      <c r="X58" s="345">
        <f t="shared" si="32"/>
        <v>1.0101058872949735E-3</v>
      </c>
      <c r="Y58" s="323">
        <f t="shared" si="33"/>
        <v>2.0789676577260422E-3</v>
      </c>
      <c r="Z58" s="399">
        <f t="shared" si="34"/>
        <v>1.8147003862953369E-3</v>
      </c>
      <c r="AA58" s="323">
        <f t="shared" si="35"/>
        <v>5.216430196965968E-4</v>
      </c>
      <c r="AB58" s="323">
        <f t="shared" si="36"/>
        <v>2.240414073512676E-3</v>
      </c>
      <c r="AC58" s="399">
        <f t="shared" si="37"/>
        <v>1.7025183501329876E-3</v>
      </c>
      <c r="AE58" s="394">
        <f t="shared" si="45"/>
        <v>-0.41108986615678794</v>
      </c>
      <c r="AF58" s="395">
        <f t="shared" si="46"/>
        <v>-0.11387422573459857</v>
      </c>
      <c r="AG58" s="386">
        <f t="shared" si="47"/>
        <v>-0.15477725442728199</v>
      </c>
      <c r="AI58" s="27">
        <f t="shared" si="48"/>
        <v>1.993140243902439</v>
      </c>
      <c r="AJ58" s="28">
        <f t="shared" si="49"/>
        <v>3.1182683158896292</v>
      </c>
      <c r="AK58" s="402">
        <f t="shared" si="50"/>
        <v>2.8934825643368356</v>
      </c>
      <c r="AL58" s="28">
        <f t="shared" ref="AL58" si="54">(U58/E58)*10</f>
        <v>2.5904121110176614</v>
      </c>
      <c r="AM58" s="28">
        <f t="shared" ref="AM58" si="55">(V58/F58)*10</f>
        <v>3.2866681756450888</v>
      </c>
      <c r="AN58" s="402">
        <f t="shared" ref="AN58" si="56">(W58/G58)*10</f>
        <v>3.2040897755610978</v>
      </c>
      <c r="AO58" s="384">
        <f t="shared" si="51"/>
        <v>0.2996637436539854</v>
      </c>
      <c r="AP58" s="385">
        <f t="shared" si="52"/>
        <v>5.4004287859820005E-2</v>
      </c>
      <c r="AQ58" s="386">
        <f t="shared" si="53"/>
        <v>0.10734718607003288</v>
      </c>
    </row>
    <row r="59" spans="1:43" ht="19.5" customHeight="1">
      <c r="A59" s="8" t="s">
        <v>238</v>
      </c>
      <c r="B59" s="19"/>
      <c r="C59" s="371">
        <v>25.92</v>
      </c>
      <c r="D59" s="375">
        <v>25.92</v>
      </c>
      <c r="E59" s="19">
        <v>8.0100000000000016</v>
      </c>
      <c r="F59" s="369">
        <v>63.14</v>
      </c>
      <c r="G59" s="377">
        <v>71.150000000000006</v>
      </c>
      <c r="H59" s="345">
        <f t="shared" si="26"/>
        <v>0</v>
      </c>
      <c r="I59" s="323">
        <f t="shared" si="27"/>
        <v>1.866754626915548E-4</v>
      </c>
      <c r="J59" s="399">
        <f t="shared" si="28"/>
        <v>1.4220601580823962E-4</v>
      </c>
      <c r="K59" s="323">
        <f t="shared" si="29"/>
        <v>2.1115766597229807E-4</v>
      </c>
      <c r="L59" s="323">
        <f t="shared" si="30"/>
        <v>8.1849991288692749E-4</v>
      </c>
      <c r="M59" s="399">
        <f t="shared" si="31"/>
        <v>6.1829317020242302E-4</v>
      </c>
      <c r="N59" s="394"/>
      <c r="O59" s="395">
        <f t="shared" si="43"/>
        <v>1.4359567901234567</v>
      </c>
      <c r="P59" s="386">
        <f t="shared" si="44"/>
        <v>1.7449845679012346</v>
      </c>
      <c r="R59" s="401"/>
      <c r="S59" s="369">
        <v>8.3320000000000007</v>
      </c>
      <c r="T59" s="374">
        <v>8.3320000000000007</v>
      </c>
      <c r="U59" s="19">
        <v>7.1109999999999998</v>
      </c>
      <c r="V59" s="119">
        <v>19.865000000000002</v>
      </c>
      <c r="W59" s="375">
        <v>26.976000000000003</v>
      </c>
      <c r="X59" s="345">
        <f t="shared" si="32"/>
        <v>0</v>
      </c>
      <c r="Y59" s="323">
        <f t="shared" si="33"/>
        <v>5.2854357319053445E-4</v>
      </c>
      <c r="Z59" s="399">
        <f t="shared" si="34"/>
        <v>3.9786552689558056E-4</v>
      </c>
      <c r="AA59" s="323">
        <f t="shared" si="35"/>
        <v>1.2043517899553572E-3</v>
      </c>
      <c r="AB59" s="323">
        <f t="shared" si="36"/>
        <v>1.5325169784211738E-3</v>
      </c>
      <c r="AC59" s="399">
        <f t="shared" si="37"/>
        <v>1.4298164756136942E-3</v>
      </c>
      <c r="AE59" s="394"/>
      <c r="AF59" s="395">
        <f t="shared" ref="AF59" si="57">(V59-S59)/S59</f>
        <v>1.3841814690350456</v>
      </c>
      <c r="AG59" s="386">
        <f t="shared" ref="AG59" si="58">(W59-T59)/T59</f>
        <v>2.2376380220835332</v>
      </c>
      <c r="AI59" s="27"/>
      <c r="AJ59" s="28">
        <f t="shared" si="49"/>
        <v>3.2145061728395063</v>
      </c>
      <c r="AK59" s="402">
        <f t="shared" si="50"/>
        <v>3.2145061728395063</v>
      </c>
      <c r="AL59" s="28">
        <f t="shared" ref="AL59" si="59">(U59/E59)*10</f>
        <v>8.8776529338327066</v>
      </c>
      <c r="AM59" s="28">
        <f t="shared" ref="AM59" si="60">(V59/F59)*10</f>
        <v>3.1461830852074755</v>
      </c>
      <c r="AN59" s="402">
        <f t="shared" ref="AN59" si="61">(W59/G59)*10</f>
        <v>3.7914265635980327</v>
      </c>
      <c r="AO59" s="384"/>
      <c r="AP59" s="385">
        <f t="shared" ref="AP59" si="62">(AM59-AJ59)/AJ59</f>
        <v>-2.1254613915293329E-2</v>
      </c>
      <c r="AQ59" s="386">
        <f t="shared" ref="AQ59" si="63">(AN59-AK59)/AK59</f>
        <v>0.17947403418700192</v>
      </c>
    </row>
    <row r="60" spans="1:43" ht="19.5" customHeight="1">
      <c r="A60" s="8" t="s">
        <v>214</v>
      </c>
      <c r="B60" s="19">
        <v>29.44</v>
      </c>
      <c r="C60" s="371">
        <v>108.08</v>
      </c>
      <c r="D60" s="375">
        <v>137.52000000000001</v>
      </c>
      <c r="E60" s="19">
        <v>2.2599999999999998</v>
      </c>
      <c r="F60" s="369">
        <v>61.879999999999988</v>
      </c>
      <c r="G60" s="377">
        <v>64.139999999999986</v>
      </c>
      <c r="H60" s="345">
        <f t="shared" si="26"/>
        <v>6.7802590362958084E-4</v>
      </c>
      <c r="I60" s="323">
        <f t="shared" si="27"/>
        <v>7.7839058671694608E-4</v>
      </c>
      <c r="J60" s="399">
        <f t="shared" si="28"/>
        <v>7.5448191720482683E-4</v>
      </c>
      <c r="K60" s="323">
        <f t="shared" si="29"/>
        <v>5.9577568676328774E-5</v>
      </c>
      <c r="L60" s="323">
        <f t="shared" si="30"/>
        <v>8.0216621174284222E-4</v>
      </c>
      <c r="M60" s="399">
        <f t="shared" si="31"/>
        <v>5.5737630269548006E-4</v>
      </c>
      <c r="N60" s="394">
        <f t="shared" si="22"/>
        <v>-0.92323369565217384</v>
      </c>
      <c r="O60" s="395">
        <f t="shared" si="22"/>
        <v>-0.42746113989637313</v>
      </c>
      <c r="P60" s="386">
        <f t="shared" si="22"/>
        <v>-0.53359511343804555</v>
      </c>
      <c r="R60" s="401">
        <v>11.040000000000001</v>
      </c>
      <c r="S60" s="369">
        <v>36.905999999999999</v>
      </c>
      <c r="T60" s="374">
        <v>47.945999999999998</v>
      </c>
      <c r="U60" s="19">
        <v>0.91700000000000004</v>
      </c>
      <c r="V60" s="119">
        <v>24.361000000000001</v>
      </c>
      <c r="W60" s="375">
        <v>25.278000000000002</v>
      </c>
      <c r="X60" s="345">
        <f t="shared" si="32"/>
        <v>2.1322311655327933E-3</v>
      </c>
      <c r="Y60" s="323">
        <f t="shared" si="33"/>
        <v>2.3411460768326766E-3</v>
      </c>
      <c r="Z60" s="399">
        <f t="shared" si="34"/>
        <v>2.2894935852779048E-3</v>
      </c>
      <c r="AA60" s="323">
        <f t="shared" si="35"/>
        <v>1.553073535914868E-4</v>
      </c>
      <c r="AB60" s="323">
        <f t="shared" si="36"/>
        <v>1.8793680398347954E-3</v>
      </c>
      <c r="AC60" s="399">
        <f t="shared" si="37"/>
        <v>1.339816906530359E-3</v>
      </c>
      <c r="AE60" s="394">
        <f t="shared" si="23"/>
        <v>-0.91693840579710151</v>
      </c>
      <c r="AF60" s="395">
        <f t="shared" si="23"/>
        <v>-0.33991762856988017</v>
      </c>
      <c r="AG60" s="386">
        <f t="shared" si="23"/>
        <v>-0.4727818796145663</v>
      </c>
      <c r="AI60" s="27">
        <f t="shared" si="24"/>
        <v>3.75</v>
      </c>
      <c r="AJ60" s="28">
        <f t="shared" si="24"/>
        <v>3.4146928201332343</v>
      </c>
      <c r="AK60" s="402">
        <f t="shared" si="24"/>
        <v>3.4864746945898775</v>
      </c>
      <c r="AL60" s="28">
        <f t="shared" si="24"/>
        <v>4.057522123893806</v>
      </c>
      <c r="AM60" s="28">
        <f t="shared" si="24"/>
        <v>3.9368131868131879</v>
      </c>
      <c r="AN60" s="402">
        <f t="shared" si="24"/>
        <v>3.9410664172123493</v>
      </c>
      <c r="AO60" s="384">
        <f t="shared" si="38"/>
        <v>8.2005899705014915E-2</v>
      </c>
      <c r="AP60" s="385">
        <f t="shared" si="38"/>
        <v>0.15290405145713271</v>
      </c>
      <c r="AQ60" s="386">
        <f t="shared" si="38"/>
        <v>0.13038721414725385</v>
      </c>
    </row>
    <row r="61" spans="1:43" ht="19.5" customHeight="1">
      <c r="A61" s="8" t="s">
        <v>216</v>
      </c>
      <c r="B61" s="19">
        <v>4.7300000000000004</v>
      </c>
      <c r="C61" s="371">
        <v>23.22</v>
      </c>
      <c r="D61" s="375">
        <v>27.95</v>
      </c>
      <c r="E61" s="19">
        <v>22.05</v>
      </c>
      <c r="F61" s="369">
        <v>34.650000000000006</v>
      </c>
      <c r="G61" s="377">
        <v>56.7</v>
      </c>
      <c r="H61" s="345">
        <f t="shared" si="26"/>
        <v>1.0893554769592111E-4</v>
      </c>
      <c r="I61" s="323">
        <f t="shared" si="27"/>
        <v>1.6723010199451782E-4</v>
      </c>
      <c r="J61" s="399">
        <f t="shared" si="28"/>
        <v>1.5334329250927072E-4</v>
      </c>
      <c r="K61" s="323">
        <f t="shared" si="29"/>
        <v>5.8127672093497777E-4</v>
      </c>
      <c r="L61" s="323">
        <f t="shared" si="30"/>
        <v>4.4917678146233828E-4</v>
      </c>
      <c r="M61" s="399">
        <f t="shared" si="31"/>
        <v>4.9272273718169201E-4</v>
      </c>
      <c r="N61" s="394">
        <f t="shared" si="22"/>
        <v>3.661733615221987</v>
      </c>
      <c r="O61" s="395">
        <f t="shared" si="22"/>
        <v>0.4922480620155042</v>
      </c>
      <c r="P61" s="386">
        <f t="shared" si="22"/>
        <v>1.0286225402504474</v>
      </c>
      <c r="R61" s="401">
        <v>2.0369999999999999</v>
      </c>
      <c r="S61" s="369">
        <v>9.1470000000000002</v>
      </c>
      <c r="T61" s="374">
        <v>11.184000000000001</v>
      </c>
      <c r="U61" s="19">
        <v>7.9580000000000002</v>
      </c>
      <c r="V61" s="119">
        <v>13.46</v>
      </c>
      <c r="W61" s="375">
        <v>21.417999999999999</v>
      </c>
      <c r="X61" s="345">
        <f t="shared" si="32"/>
        <v>3.9341982646651257E-4</v>
      </c>
      <c r="Y61" s="323">
        <f t="shared" si="33"/>
        <v>5.802434066219177E-4</v>
      </c>
      <c r="Z61" s="399">
        <f t="shared" si="34"/>
        <v>5.3405281478638661E-4</v>
      </c>
      <c r="AA61" s="323">
        <f t="shared" si="35"/>
        <v>1.3478036203719214E-3</v>
      </c>
      <c r="AB61" s="323">
        <f t="shared" si="36"/>
        <v>1.0383930797658696E-3</v>
      </c>
      <c r="AC61" s="399">
        <f t="shared" si="37"/>
        <v>1.1352242465411514E-3</v>
      </c>
      <c r="AE61" s="394">
        <f t="shared" si="23"/>
        <v>2.9067255768286699</v>
      </c>
      <c r="AF61" s="395">
        <f t="shared" si="23"/>
        <v>0.47152071717503014</v>
      </c>
      <c r="AG61" s="386">
        <f t="shared" si="23"/>
        <v>0.91505722460658057</v>
      </c>
      <c r="AI61" s="27">
        <f t="shared" si="24"/>
        <v>4.3065539112050732</v>
      </c>
      <c r="AJ61" s="28">
        <f t="shared" si="24"/>
        <v>3.9392764857881142</v>
      </c>
      <c r="AK61" s="402">
        <f t="shared" si="24"/>
        <v>4.0014311270125233</v>
      </c>
      <c r="AL61" s="28">
        <f t="shared" si="24"/>
        <v>3.6090702947845803</v>
      </c>
      <c r="AM61" s="28">
        <f t="shared" si="24"/>
        <v>3.8845598845598843</v>
      </c>
      <c r="AN61" s="402">
        <f t="shared" si="24"/>
        <v>3.7774250440917108</v>
      </c>
      <c r="AO61" s="384">
        <f t="shared" si="38"/>
        <v>-0.16195864043539185</v>
      </c>
      <c r="AP61" s="385">
        <f t="shared" si="38"/>
        <v>-1.389001290608393E-2</v>
      </c>
      <c r="AQ61" s="386">
        <f t="shared" si="38"/>
        <v>-5.5981491574004921E-2</v>
      </c>
    </row>
    <row r="62" spans="1:43" ht="19.5" customHeight="1" thickBot="1">
      <c r="A62" s="8" t="s">
        <v>17</v>
      </c>
      <c r="B62" s="19">
        <f t="shared" ref="B62:G62" si="64">B63-SUM(B40:B61)</f>
        <v>51.91999999996915</v>
      </c>
      <c r="C62" s="371">
        <f t="shared" si="64"/>
        <v>96.620000000024447</v>
      </c>
      <c r="D62" s="376">
        <f t="shared" si="64"/>
        <v>148.54000000000815</v>
      </c>
      <c r="E62" s="21">
        <f t="shared" si="64"/>
        <v>41.30999999998312</v>
      </c>
      <c r="F62" s="119">
        <f t="shared" si="64"/>
        <v>40.739999999961583</v>
      </c>
      <c r="G62" s="375">
        <f t="shared" si="64"/>
        <v>82.05000000000291</v>
      </c>
      <c r="H62" s="345">
        <f t="shared" si="26"/>
        <v>1.195757639824284E-3</v>
      </c>
      <c r="I62" s="323">
        <f t="shared" si="27"/>
        <v>6.9585583353636525E-4</v>
      </c>
      <c r="J62" s="399">
        <f t="shared" si="28"/>
        <v>8.1494141929618329E-4</v>
      </c>
      <c r="K62" s="323">
        <f t="shared" si="29"/>
        <v>1.0890041424859011E-3</v>
      </c>
      <c r="L62" s="323">
        <f t="shared" si="30"/>
        <v>5.2812300365825114E-4</v>
      </c>
      <c r="M62" s="399">
        <f t="shared" si="31"/>
        <v>7.1301411967829385E-4</v>
      </c>
      <c r="N62" s="396">
        <f t="shared" si="22"/>
        <v>-0.20435285053914357</v>
      </c>
      <c r="O62" s="397">
        <f t="shared" si="22"/>
        <v>-0.57834816808164691</v>
      </c>
      <c r="P62" s="388">
        <f t="shared" si="22"/>
        <v>-0.44762353574795738</v>
      </c>
      <c r="R62" s="19">
        <f t="shared" ref="R62:W62" si="65">R63-SUM(R40:R61)</f>
        <v>13.255000000000109</v>
      </c>
      <c r="S62" s="119">
        <f t="shared" si="65"/>
        <v>25.854000000002998</v>
      </c>
      <c r="T62" s="375">
        <f t="shared" si="65"/>
        <v>39.109000000011292</v>
      </c>
      <c r="U62" s="119">
        <f t="shared" si="65"/>
        <v>6.6770000000005894</v>
      </c>
      <c r="V62" s="123">
        <f t="shared" si="65"/>
        <v>10.825999999999112</v>
      </c>
      <c r="W62" s="376">
        <f t="shared" si="65"/>
        <v>17.503000000004249</v>
      </c>
      <c r="X62" s="345">
        <f t="shared" si="32"/>
        <v>2.5600293568059243E-3</v>
      </c>
      <c r="Y62" s="323">
        <f t="shared" si="33"/>
        <v>1.6400582742762434E-3</v>
      </c>
      <c r="Z62" s="399">
        <f t="shared" si="34"/>
        <v>1.8675135491315114E-3</v>
      </c>
      <c r="AA62" s="323">
        <f t="shared" si="35"/>
        <v>1.1308475462709366E-3</v>
      </c>
      <c r="AB62" s="323">
        <f t="shared" si="36"/>
        <v>8.3518896593940426E-4</v>
      </c>
      <c r="AC62" s="399">
        <f t="shared" si="37"/>
        <v>9.2771640616372199E-4</v>
      </c>
      <c r="AE62" s="396">
        <f t="shared" si="23"/>
        <v>-0.49626556016593482</v>
      </c>
      <c r="AF62" s="397">
        <f t="shared" si="23"/>
        <v>-0.58126402104131447</v>
      </c>
      <c r="AG62" s="388">
        <f t="shared" si="23"/>
        <v>-0.55245595642948697</v>
      </c>
      <c r="AI62" s="27">
        <f t="shared" si="24"/>
        <v>2.5529661016964535</v>
      </c>
      <c r="AJ62" s="28">
        <f t="shared" si="24"/>
        <v>2.6758435106599521</v>
      </c>
      <c r="AK62" s="402">
        <f t="shared" si="24"/>
        <v>2.6328934967018407</v>
      </c>
      <c r="AL62" s="28">
        <f t="shared" si="24"/>
        <v>1.6163156620680992</v>
      </c>
      <c r="AM62" s="28">
        <f t="shared" si="24"/>
        <v>2.6573392243518219</v>
      </c>
      <c r="AN62" s="402">
        <f t="shared" si="24"/>
        <v>2.1332114564294486</v>
      </c>
      <c r="AO62" s="387">
        <f t="shared" si="38"/>
        <v>-0.36688714315710946</v>
      </c>
      <c r="AP62" s="385">
        <f t="shared" si="38"/>
        <v>-6.9153095965490139E-3</v>
      </c>
      <c r="AQ62" s="386">
        <f t="shared" si="38"/>
        <v>-0.18978437255374406</v>
      </c>
    </row>
    <row r="63" spans="1:43" ht="25.5" customHeight="1" thickBot="1">
      <c r="A63" s="12" t="s">
        <v>18</v>
      </c>
      <c r="B63" s="17">
        <v>43420.169999999976</v>
      </c>
      <c r="C63" s="372">
        <v>138850.6</v>
      </c>
      <c r="D63" s="18">
        <v>182270.76999999996</v>
      </c>
      <c r="E63" s="17">
        <v>37933.74</v>
      </c>
      <c r="F63" s="373">
        <v>77141.119999999981</v>
      </c>
      <c r="G63" s="378">
        <v>115074.86</v>
      </c>
      <c r="H63" s="334">
        <f t="shared" ref="H63:M63" si="66">SUM(H40:H62)</f>
        <v>0.99999999999999978</v>
      </c>
      <c r="I63" s="338">
        <f t="shared" si="66"/>
        <v>1</v>
      </c>
      <c r="J63" s="335">
        <f t="shared" si="66"/>
        <v>1.0000000000000002</v>
      </c>
      <c r="K63" s="338">
        <f t="shared" si="66"/>
        <v>0.99999999999999978</v>
      </c>
      <c r="L63" s="338">
        <f t="shared" si="66"/>
        <v>0.99999999999999956</v>
      </c>
      <c r="M63" s="335">
        <f t="shared" si="66"/>
        <v>1.0000000000000002</v>
      </c>
      <c r="N63" s="389">
        <f t="shared" si="22"/>
        <v>-0.12635671394193024</v>
      </c>
      <c r="O63" s="390">
        <f t="shared" si="22"/>
        <v>-0.44443077667651432</v>
      </c>
      <c r="P63" s="391">
        <f t="shared" si="22"/>
        <v>-0.36865982406284875</v>
      </c>
      <c r="R63" s="17">
        <v>5177.6749999999984</v>
      </c>
      <c r="S63" s="372">
        <v>15764.074000000001</v>
      </c>
      <c r="T63" s="18">
        <v>20941.749000000007</v>
      </c>
      <c r="U63" s="17">
        <v>5904.4209999999994</v>
      </c>
      <c r="V63" s="373">
        <v>12962.335999999999</v>
      </c>
      <c r="W63" s="378">
        <v>18866.757000000005</v>
      </c>
      <c r="X63" s="334">
        <f t="shared" ref="X63:AC63" si="67">SUM(X40:X62)</f>
        <v>1.0000000000000004</v>
      </c>
      <c r="Y63" s="338">
        <f t="shared" si="67"/>
        <v>1.0000000000000002</v>
      </c>
      <c r="Z63" s="335">
        <f t="shared" si="67"/>
        <v>1.0000000000000002</v>
      </c>
      <c r="AA63" s="338">
        <f t="shared" si="67"/>
        <v>1</v>
      </c>
      <c r="AB63" s="338">
        <f t="shared" si="67"/>
        <v>1.0000000000000002</v>
      </c>
      <c r="AC63" s="335">
        <f t="shared" si="67"/>
        <v>0.99999999999999989</v>
      </c>
      <c r="AE63" s="389">
        <f t="shared" si="23"/>
        <v>0.14036145567267186</v>
      </c>
      <c r="AF63" s="390">
        <f t="shared" si="23"/>
        <v>-0.17772931032929692</v>
      </c>
      <c r="AG63" s="391">
        <f t="shared" si="23"/>
        <v>-9.9083987684123298E-2</v>
      </c>
      <c r="AI63" s="403">
        <f t="shared" si="24"/>
        <v>1.1924584818530193</v>
      </c>
      <c r="AJ63" s="404">
        <f t="shared" si="24"/>
        <v>1.1353263147584527</v>
      </c>
      <c r="AK63" s="405">
        <f t="shared" si="24"/>
        <v>1.1489362227415845</v>
      </c>
      <c r="AL63" s="404">
        <f t="shared" si="24"/>
        <v>1.5565090602719374</v>
      </c>
      <c r="AM63" s="404">
        <f t="shared" si="24"/>
        <v>1.6803406535969407</v>
      </c>
      <c r="AN63" s="405">
        <f t="shared" si="24"/>
        <v>1.6395203087798675</v>
      </c>
      <c r="AO63" s="389">
        <f t="shared" si="38"/>
        <v>0.30529413305291953</v>
      </c>
      <c r="AP63" s="390">
        <f t="shared" si="38"/>
        <v>0.48005082922300013</v>
      </c>
      <c r="AQ63" s="391">
        <f t="shared" si="38"/>
        <v>0.42698983314117678</v>
      </c>
    </row>
    <row r="64" spans="1:43" ht="20.100000000000001" customHeight="1"/>
    <row r="65" spans="1:43" ht="20.100000000000001" customHeight="1" thickBot="1"/>
    <row r="66" spans="1:43" ht="15" customHeight="1">
      <c r="A66" s="492" t="s">
        <v>15</v>
      </c>
      <c r="B66" s="458" t="s">
        <v>134</v>
      </c>
      <c r="C66" s="511"/>
      <c r="D66" s="511"/>
      <c r="E66" s="511"/>
      <c r="F66" s="511"/>
      <c r="G66" s="522"/>
      <c r="H66" s="512" t="s">
        <v>136</v>
      </c>
      <c r="I66" s="511"/>
      <c r="J66" s="511"/>
      <c r="K66" s="511"/>
      <c r="L66" s="511"/>
      <c r="M66" s="522"/>
      <c r="N66" s="526" t="s">
        <v>154</v>
      </c>
      <c r="O66" s="517"/>
      <c r="P66" s="527"/>
      <c r="R66" s="512" t="s">
        <v>135</v>
      </c>
      <c r="S66" s="511"/>
      <c r="T66" s="511"/>
      <c r="U66" s="511"/>
      <c r="V66" s="511"/>
      <c r="W66" s="522"/>
      <c r="X66" s="511" t="s">
        <v>137</v>
      </c>
      <c r="Y66" s="511"/>
      <c r="Z66" s="511"/>
      <c r="AA66" s="511"/>
      <c r="AB66" s="511"/>
      <c r="AC66" s="459"/>
      <c r="AE66" s="517" t="s">
        <v>154</v>
      </c>
      <c r="AF66" s="517"/>
      <c r="AG66" s="517"/>
      <c r="AI66" s="476" t="s">
        <v>140</v>
      </c>
      <c r="AJ66" s="481"/>
      <c r="AK66" s="481"/>
      <c r="AL66" s="481"/>
      <c r="AM66" s="481"/>
      <c r="AN66" s="477"/>
      <c r="AO66" s="517" t="s">
        <v>154</v>
      </c>
      <c r="AP66" s="517"/>
      <c r="AQ66" s="517"/>
    </row>
    <row r="67" spans="1:43" ht="15" customHeight="1">
      <c r="A67" s="493"/>
      <c r="B67" s="523" t="str">
        <f>B38</f>
        <v>jan-abr 2025</v>
      </c>
      <c r="C67" s="498"/>
      <c r="D67" s="499"/>
      <c r="E67" s="524" t="str">
        <f>E38</f>
        <v>jan-abr 2026</v>
      </c>
      <c r="F67" s="514"/>
      <c r="G67" s="525"/>
      <c r="H67" s="533" t="str">
        <f>B67</f>
        <v>jan-abr 2025</v>
      </c>
      <c r="I67" s="498"/>
      <c r="J67" s="499"/>
      <c r="K67" s="523" t="str">
        <f>E67</f>
        <v>jan-abr 2026</v>
      </c>
      <c r="L67" s="498"/>
      <c r="M67" s="499"/>
      <c r="N67" s="500" t="s">
        <v>138</v>
      </c>
      <c r="O67" s="498"/>
      <c r="P67" s="501"/>
      <c r="R67" s="521" t="str">
        <f>H67</f>
        <v>jan-abr 2025</v>
      </c>
      <c r="S67" s="498"/>
      <c r="T67" s="499"/>
      <c r="U67" s="538" t="str">
        <f>K67</f>
        <v>jan-abr 2026</v>
      </c>
      <c r="V67" s="514"/>
      <c r="W67" s="525"/>
      <c r="X67" s="533" t="str">
        <f>R67</f>
        <v>jan-abr 2025</v>
      </c>
      <c r="Y67" s="498"/>
      <c r="Z67" s="499"/>
      <c r="AA67" s="523" t="str">
        <f>U67</f>
        <v>jan-abr 2026</v>
      </c>
      <c r="AB67" s="498"/>
      <c r="AC67" s="501"/>
      <c r="AE67" s="497" t="s">
        <v>139</v>
      </c>
      <c r="AF67" s="498"/>
      <c r="AG67" s="501"/>
      <c r="AI67" s="528" t="str">
        <f>X67</f>
        <v>jan-abr 2025</v>
      </c>
      <c r="AJ67" s="529"/>
      <c r="AK67" s="540"/>
      <c r="AL67" s="539" t="str">
        <f>AA67</f>
        <v>jan-abr 2026</v>
      </c>
      <c r="AM67" s="529"/>
      <c r="AN67" s="540"/>
      <c r="AO67" s="498" t="s">
        <v>140</v>
      </c>
      <c r="AP67" s="498"/>
      <c r="AQ67" s="501"/>
    </row>
    <row r="68" spans="1:43" ht="19.5" customHeight="1" thickBot="1">
      <c r="A68" s="494"/>
      <c r="B68" s="99" t="s">
        <v>29</v>
      </c>
      <c r="C68" s="135" t="s">
        <v>30</v>
      </c>
      <c r="D68" s="263" t="s">
        <v>12</v>
      </c>
      <c r="E68" s="159" t="s">
        <v>29</v>
      </c>
      <c r="F68" s="353" t="s">
        <v>30</v>
      </c>
      <c r="G68" s="134" t="s">
        <v>12</v>
      </c>
      <c r="H68" s="176" t="s">
        <v>29</v>
      </c>
      <c r="I68" s="135" t="s">
        <v>30</v>
      </c>
      <c r="J68" s="176" t="s">
        <v>12</v>
      </c>
      <c r="K68" s="99" t="s">
        <v>29</v>
      </c>
      <c r="L68" s="135" t="s">
        <v>30</v>
      </c>
      <c r="M68" s="133" t="s">
        <v>12</v>
      </c>
      <c r="N68" s="99" t="s">
        <v>29</v>
      </c>
      <c r="O68" s="135" t="s">
        <v>30</v>
      </c>
      <c r="P68" s="166" t="s">
        <v>12</v>
      </c>
      <c r="R68" s="25" t="s">
        <v>29</v>
      </c>
      <c r="S68" s="160" t="s">
        <v>30</v>
      </c>
      <c r="T68" s="134" t="s">
        <v>12</v>
      </c>
      <c r="U68" s="352" t="s">
        <v>29</v>
      </c>
      <c r="V68" s="353" t="s">
        <v>30</v>
      </c>
      <c r="W68" s="134" t="s">
        <v>12</v>
      </c>
      <c r="X68" s="176" t="s">
        <v>29</v>
      </c>
      <c r="Y68" s="135" t="s">
        <v>30</v>
      </c>
      <c r="Z68" s="176" t="s">
        <v>12</v>
      </c>
      <c r="AA68" s="99" t="s">
        <v>29</v>
      </c>
      <c r="AB68" s="135" t="s">
        <v>30</v>
      </c>
      <c r="AC68" s="166" t="s">
        <v>12</v>
      </c>
      <c r="AE68" s="25" t="s">
        <v>29</v>
      </c>
      <c r="AF68" s="135" t="s">
        <v>30</v>
      </c>
      <c r="AG68" s="166" t="s">
        <v>12</v>
      </c>
      <c r="AI68" s="407" t="s">
        <v>29</v>
      </c>
      <c r="AJ68" s="135" t="s">
        <v>30</v>
      </c>
      <c r="AK68" s="263" t="s">
        <v>12</v>
      </c>
      <c r="AL68" s="408" t="s">
        <v>29</v>
      </c>
      <c r="AM68" s="135" t="s">
        <v>30</v>
      </c>
      <c r="AN68" s="263" t="s">
        <v>12</v>
      </c>
      <c r="AO68" s="176" t="s">
        <v>29</v>
      </c>
      <c r="AP68" s="135" t="s">
        <v>30</v>
      </c>
      <c r="AQ68" s="166" t="s">
        <v>12</v>
      </c>
    </row>
    <row r="69" spans="1:43" ht="19.5" customHeight="1">
      <c r="A69" s="8" t="s">
        <v>186</v>
      </c>
      <c r="B69" s="39">
        <v>2022.64</v>
      </c>
      <c r="C69" s="370">
        <v>102913.52000000002</v>
      </c>
      <c r="D69" s="375">
        <v>104936.16000000002</v>
      </c>
      <c r="E69" s="39">
        <v>1239.8400000000001</v>
      </c>
      <c r="F69" s="379">
        <v>126407.61</v>
      </c>
      <c r="G69" s="377">
        <v>127647.45</v>
      </c>
      <c r="H69" s="345">
        <f t="shared" ref="H69:H96" si="68">B69/$B$97</f>
        <v>0.10685719478203171</v>
      </c>
      <c r="I69" s="323">
        <f t="shared" ref="I69:I96" si="69">C69/$C$97</f>
        <v>0.4859753840708092</v>
      </c>
      <c r="J69" s="398">
        <f t="shared" ref="J69:J96" si="70">D69/$D$97</f>
        <v>0.4548689271540679</v>
      </c>
      <c r="K69" s="323">
        <f t="shared" ref="K69:K96" si="71">E69/$E$97</f>
        <v>7.2675306374739998E-2</v>
      </c>
      <c r="L69" s="323">
        <f t="shared" ref="L69:L96" si="72">F69/$F$97</f>
        <v>0.57473106910502247</v>
      </c>
      <c r="M69" s="399">
        <f t="shared" ref="M69:M96" si="73">G69/$G$97</f>
        <v>0.53859188130674585</v>
      </c>
      <c r="N69" s="392">
        <f t="shared" ref="N69:P97" si="74">(E69-B69)/B69</f>
        <v>-0.38701894553652649</v>
      </c>
      <c r="O69" s="393">
        <f t="shared" si="74"/>
        <v>0.22828963580295356</v>
      </c>
      <c r="P69" s="382">
        <f t="shared" si="74"/>
        <v>0.21642958919022742</v>
      </c>
      <c r="R69" s="401">
        <v>215.04999999999998</v>
      </c>
      <c r="S69" s="369">
        <v>9502.9170000000013</v>
      </c>
      <c r="T69" s="374">
        <v>9717.9670000000006</v>
      </c>
      <c r="U69" s="39">
        <v>206.017</v>
      </c>
      <c r="V69" s="112">
        <v>12474.705000000002</v>
      </c>
      <c r="W69" s="380">
        <v>12680.722000000002</v>
      </c>
      <c r="X69" s="345">
        <f t="shared" ref="X69:X96" si="75">R69/$R$97</f>
        <v>7.2819585878181145E-2</v>
      </c>
      <c r="Y69" s="323">
        <f t="shared" ref="Y69:Y96" si="76">S69/$S$97</f>
        <v>0.35397599192646084</v>
      </c>
      <c r="Z69" s="398">
        <f t="shared" ref="Z69:Z96" si="77">T69/$T$97</f>
        <v>0.32611275364933429</v>
      </c>
      <c r="AA69" s="323">
        <f t="shared" ref="AA69:AA96" si="78">U69/$U$97</f>
        <v>6.9430257163954096E-2</v>
      </c>
      <c r="AB69" s="323">
        <f t="shared" ref="AB69:AB96" si="79">V69/$V$97</f>
        <v>0.47093256214588175</v>
      </c>
      <c r="AC69" s="399">
        <f t="shared" ref="AC69:AC96" si="80">W69/$W$97</f>
        <v>0.43048806317439658</v>
      </c>
      <c r="AE69" s="392">
        <f t="shared" ref="AE69:AG97" si="81">(U69-R69)/R69</f>
        <v>-4.2004185073238727E-2</v>
      </c>
      <c r="AF69" s="393">
        <f t="shared" si="81"/>
        <v>0.31272376681812541</v>
      </c>
      <c r="AG69" s="382">
        <f t="shared" si="81"/>
        <v>0.30487395151681423</v>
      </c>
      <c r="AI69" s="27">
        <f t="shared" ref="AI69:AN97" si="82">(R69/B69)*10</f>
        <v>1.0632144128465766</v>
      </c>
      <c r="AJ69" s="28">
        <f t="shared" si="82"/>
        <v>0.9233885887879455</v>
      </c>
      <c r="AK69" s="406">
        <f t="shared" si="82"/>
        <v>0.92608372557181418</v>
      </c>
      <c r="AL69" s="28">
        <f t="shared" si="82"/>
        <v>1.6616418247515807</v>
      </c>
      <c r="AM69" s="28">
        <f t="shared" si="82"/>
        <v>0.98686344912303947</v>
      </c>
      <c r="AN69" s="402">
        <f t="shared" si="82"/>
        <v>0.99341757316734502</v>
      </c>
      <c r="AO69" s="383">
        <f t="shared" ref="AO69:AQ76" si="83">(AL69-AI69)/AI69</f>
        <v>0.56284734732180319</v>
      </c>
      <c r="AP69" s="381">
        <f t="shared" si="83"/>
        <v>6.8741222390902704E-2</v>
      </c>
      <c r="AQ69" s="382">
        <f t="shared" si="83"/>
        <v>7.2708164214801738E-2</v>
      </c>
    </row>
    <row r="70" spans="1:43" ht="19.5" customHeight="1">
      <c r="A70" s="8" t="s">
        <v>184</v>
      </c>
      <c r="B70" s="19">
        <v>3765.02</v>
      </c>
      <c r="C70" s="371">
        <v>15523.779999999999</v>
      </c>
      <c r="D70" s="375">
        <v>19288.8</v>
      </c>
      <c r="E70" s="19">
        <v>3164.1900000000005</v>
      </c>
      <c r="F70" s="369">
        <v>13781.660000000002</v>
      </c>
      <c r="G70" s="377">
        <v>16945.850000000002</v>
      </c>
      <c r="H70" s="345">
        <f t="shared" si="68"/>
        <v>0.19890809807886969</v>
      </c>
      <c r="I70" s="323">
        <f t="shared" si="69"/>
        <v>7.3305965510952725E-2</v>
      </c>
      <c r="J70" s="399">
        <f t="shared" si="70"/>
        <v>8.3611557370589729E-2</v>
      </c>
      <c r="K70" s="323">
        <f t="shared" si="71"/>
        <v>0.18547431739409001</v>
      </c>
      <c r="L70" s="323">
        <f t="shared" si="72"/>
        <v>6.2660374528415858E-2</v>
      </c>
      <c r="M70" s="399">
        <f t="shared" si="73"/>
        <v>7.1500819106389668E-2</v>
      </c>
      <c r="N70" s="394">
        <f t="shared" si="74"/>
        <v>-0.1595821536140577</v>
      </c>
      <c r="O70" s="395">
        <f t="shared" si="74"/>
        <v>-0.11222266741734277</v>
      </c>
      <c r="P70" s="386">
        <f t="shared" si="74"/>
        <v>-0.1214668615984404</v>
      </c>
      <c r="R70" s="401">
        <v>645.54599999999994</v>
      </c>
      <c r="S70" s="369">
        <v>2797.3319999999999</v>
      </c>
      <c r="T70" s="374">
        <v>3442.8779999999997</v>
      </c>
      <c r="U70" s="19">
        <v>667.06799999999998</v>
      </c>
      <c r="V70" s="119">
        <v>2538.6069999999995</v>
      </c>
      <c r="W70" s="375">
        <v>3205.6749999999993</v>
      </c>
      <c r="X70" s="345">
        <f t="shared" si="75"/>
        <v>0.21859284996659531</v>
      </c>
      <c r="Y70" s="323">
        <f t="shared" si="76"/>
        <v>0.10419836029796223</v>
      </c>
      <c r="Z70" s="399">
        <f t="shared" si="77"/>
        <v>0.11553511398615703</v>
      </c>
      <c r="AA70" s="323">
        <f t="shared" si="78"/>
        <v>0.22481010201024446</v>
      </c>
      <c r="AB70" s="323">
        <f t="shared" si="79"/>
        <v>9.5834947503084855E-2</v>
      </c>
      <c r="AC70" s="399">
        <f t="shared" si="80"/>
        <v>0.10882699123256415</v>
      </c>
      <c r="AE70" s="394">
        <f t="shared" si="81"/>
        <v>3.3339219823219489E-2</v>
      </c>
      <c r="AF70" s="395">
        <f t="shared" si="81"/>
        <v>-9.2489915390808239E-2</v>
      </c>
      <c r="AG70" s="386">
        <f t="shared" si="81"/>
        <v>-6.889671954684437E-2</v>
      </c>
      <c r="AI70" s="27">
        <f t="shared" si="82"/>
        <v>1.7145885015219042</v>
      </c>
      <c r="AJ70" s="28">
        <f t="shared" si="82"/>
        <v>1.8019657583397857</v>
      </c>
      <c r="AK70" s="402">
        <f t="shared" si="82"/>
        <v>1.7849104143337067</v>
      </c>
      <c r="AL70" s="28">
        <f t="shared" si="82"/>
        <v>2.1081793444767851</v>
      </c>
      <c r="AM70" s="28">
        <f t="shared" si="82"/>
        <v>1.8420183054871471</v>
      </c>
      <c r="AN70" s="402">
        <f t="shared" si="82"/>
        <v>1.8917168510284221</v>
      </c>
      <c r="AO70" s="384">
        <f t="shared" si="83"/>
        <v>0.2295541131913118</v>
      </c>
      <c r="AP70" s="385">
        <f t="shared" si="83"/>
        <v>2.2227141088553875E-2</v>
      </c>
      <c r="AQ70" s="386">
        <f t="shared" si="83"/>
        <v>5.983854194418238E-2</v>
      </c>
    </row>
    <row r="71" spans="1:43" ht="19.5" customHeight="1">
      <c r="A71" s="8" t="s">
        <v>192</v>
      </c>
      <c r="B71" s="19">
        <v>1217.67</v>
      </c>
      <c r="C71" s="371">
        <v>8309.67</v>
      </c>
      <c r="D71" s="375">
        <v>9527.34</v>
      </c>
      <c r="E71" s="19">
        <v>1102.2000000000003</v>
      </c>
      <c r="F71" s="369">
        <v>8558.6800000000021</v>
      </c>
      <c r="G71" s="377">
        <v>9660.8800000000028</v>
      </c>
      <c r="H71" s="345">
        <f t="shared" si="68"/>
        <v>6.433018251900316E-2</v>
      </c>
      <c r="I71" s="323">
        <f t="shared" si="69"/>
        <v>3.9239694354557889E-2</v>
      </c>
      <c r="J71" s="399">
        <f t="shared" si="70"/>
        <v>4.1298356299983123E-2</v>
      </c>
      <c r="K71" s="323">
        <f t="shared" si="71"/>
        <v>6.4607306334880654E-2</v>
      </c>
      <c r="L71" s="323">
        <f t="shared" si="72"/>
        <v>3.8913316267333707E-2</v>
      </c>
      <c r="M71" s="399">
        <f t="shared" si="73"/>
        <v>4.076283180180032E-2</v>
      </c>
      <c r="N71" s="394">
        <f t="shared" si="74"/>
        <v>-9.4828648155904138E-2</v>
      </c>
      <c r="O71" s="395">
        <f t="shared" si="74"/>
        <v>2.9966292283568667E-2</v>
      </c>
      <c r="P71" s="386">
        <f t="shared" si="74"/>
        <v>1.4016504081937109E-2</v>
      </c>
      <c r="R71" s="401">
        <v>162.065</v>
      </c>
      <c r="S71" s="369">
        <v>1610.6980000000001</v>
      </c>
      <c r="T71" s="374">
        <v>1772.7630000000001</v>
      </c>
      <c r="U71" s="19">
        <v>186.64800000000002</v>
      </c>
      <c r="V71" s="119">
        <v>1861.693</v>
      </c>
      <c r="W71" s="375">
        <v>2048.3409999999999</v>
      </c>
      <c r="X71" s="345">
        <f t="shared" si="75"/>
        <v>5.4877964126237751E-2</v>
      </c>
      <c r="Y71" s="323">
        <f t="shared" si="76"/>
        <v>5.9997201095617965E-2</v>
      </c>
      <c r="Z71" s="399">
        <f t="shared" si="77"/>
        <v>5.9489873087411674E-2</v>
      </c>
      <c r="AA71" s="323">
        <f t="shared" si="78"/>
        <v>6.2902666474794339E-2</v>
      </c>
      <c r="AB71" s="323">
        <f t="shared" si="79"/>
        <v>7.0280768516694625E-2</v>
      </c>
      <c r="AC71" s="399">
        <f t="shared" si="80"/>
        <v>6.9537550764909639E-2</v>
      </c>
      <c r="AE71" s="394">
        <f t="shared" si="81"/>
        <v>0.15168605189275924</v>
      </c>
      <c r="AF71" s="395">
        <f t="shared" si="81"/>
        <v>0.15582995695034071</v>
      </c>
      <c r="AG71" s="386">
        <f t="shared" si="81"/>
        <v>0.15545112347222936</v>
      </c>
      <c r="AI71" s="27">
        <f t="shared" si="82"/>
        <v>1.3309435232862763</v>
      </c>
      <c r="AJ71" s="28">
        <f t="shared" si="82"/>
        <v>1.9383417151342954</v>
      </c>
      <c r="AK71" s="402">
        <f t="shared" si="82"/>
        <v>1.860711384289844</v>
      </c>
      <c r="AL71" s="28">
        <f t="shared" si="82"/>
        <v>1.6934131736526945</v>
      </c>
      <c r="AM71" s="28">
        <f t="shared" si="82"/>
        <v>2.1752104296456927</v>
      </c>
      <c r="AN71" s="402">
        <f t="shared" si="82"/>
        <v>2.1202426694048566</v>
      </c>
      <c r="AO71" s="384">
        <f t="shared" si="83"/>
        <v>0.27234036908751208</v>
      </c>
      <c r="AP71" s="385">
        <f t="shared" si="83"/>
        <v>0.12220173185252121</v>
      </c>
      <c r="AQ71" s="386">
        <f t="shared" si="83"/>
        <v>0.13947960296597259</v>
      </c>
    </row>
    <row r="72" spans="1:43" ht="19.5" customHeight="1">
      <c r="A72" s="8" t="s">
        <v>203</v>
      </c>
      <c r="B72" s="19">
        <v>2793.0600000000004</v>
      </c>
      <c r="C72" s="371">
        <v>23618.48</v>
      </c>
      <c r="D72" s="375">
        <v>26411.54</v>
      </c>
      <c r="E72" s="19">
        <v>1824.17</v>
      </c>
      <c r="F72" s="369">
        <v>20250.16</v>
      </c>
      <c r="G72" s="377">
        <v>22074.33</v>
      </c>
      <c r="H72" s="345">
        <f t="shared" si="68"/>
        <v>0.14755891135244112</v>
      </c>
      <c r="I72" s="323">
        <f t="shared" si="69"/>
        <v>0.1115305344639725</v>
      </c>
      <c r="J72" s="399">
        <f t="shared" si="70"/>
        <v>0.11448664468269802</v>
      </c>
      <c r="K72" s="323">
        <f t="shared" si="71"/>
        <v>0.10692679186799059</v>
      </c>
      <c r="L72" s="323">
        <f t="shared" si="72"/>
        <v>9.2070375401827165E-2</v>
      </c>
      <c r="M72" s="399">
        <f t="shared" si="73"/>
        <v>9.3139776182649486E-2</v>
      </c>
      <c r="N72" s="394">
        <f t="shared" si="74"/>
        <v>-0.34689193930671025</v>
      </c>
      <c r="O72" s="395">
        <f t="shared" si="74"/>
        <v>-0.14261374991108655</v>
      </c>
      <c r="P72" s="386">
        <f t="shared" si="74"/>
        <v>-0.16421647507112416</v>
      </c>
      <c r="R72" s="401">
        <v>214.03500000000003</v>
      </c>
      <c r="S72" s="369">
        <v>1828.836</v>
      </c>
      <c r="T72" s="374">
        <v>2042.8710000000001</v>
      </c>
      <c r="U72" s="19">
        <v>140.76</v>
      </c>
      <c r="V72" s="119">
        <v>1536.5150000000003</v>
      </c>
      <c r="W72" s="375">
        <v>1677.2750000000003</v>
      </c>
      <c r="X72" s="345">
        <f t="shared" si="75"/>
        <v>7.2475889623048143E-2</v>
      </c>
      <c r="Y72" s="323">
        <f t="shared" si="76"/>
        <v>6.8122665616338743E-2</v>
      </c>
      <c r="Z72" s="399">
        <f t="shared" si="77"/>
        <v>6.8554080000515452E-2</v>
      </c>
      <c r="AA72" s="323">
        <f t="shared" si="78"/>
        <v>4.7437847354335698E-2</v>
      </c>
      <c r="AB72" s="323">
        <f t="shared" si="79"/>
        <v>5.8004974524494136E-2</v>
      </c>
      <c r="AC72" s="399">
        <f t="shared" si="80"/>
        <v>5.6940516964320807E-2</v>
      </c>
      <c r="AE72" s="394">
        <f t="shared" ref="AE72:AE73" si="84">(U72-R72)/R72</f>
        <v>-0.34235055014366822</v>
      </c>
      <c r="AF72" s="395">
        <f t="shared" ref="AF72:AF73" si="85">(V72-S72)/S72</f>
        <v>-0.15983992003656955</v>
      </c>
      <c r="AG72" s="386">
        <f t="shared" ref="AG72:AG73" si="86">(W72-T72)/T72</f>
        <v>-0.17896186298596425</v>
      </c>
      <c r="AI72" s="27">
        <f t="shared" ref="AI72:AI73" si="87">(R72/B72)*10</f>
        <v>0.76631006852699191</v>
      </c>
      <c r="AJ72" s="28">
        <f t="shared" ref="AJ72:AJ73" si="88">(S72/C72)*10</f>
        <v>0.77432417327448677</v>
      </c>
      <c r="AK72" s="402">
        <f t="shared" ref="AK72:AK73" si="89">(T72/D72)*10</f>
        <v>0.77347666966788009</v>
      </c>
      <c r="AL72" s="28">
        <f t="shared" ref="AL72:AL73" si="90">(U72/E72)*10</f>
        <v>0.77163860824374919</v>
      </c>
      <c r="AM72" s="28">
        <f t="shared" ref="AM72:AM73" si="91">(V72/F72)*10</f>
        <v>0.75876684431135377</v>
      </c>
      <c r="AN72" s="402">
        <f t="shared" ref="AN72:AN73" si="92">(W72/G72)*10</f>
        <v>0.75983053619294461</v>
      </c>
      <c r="AO72" s="384">
        <f t="shared" ref="AO72:AO73" si="93">(AL72-AI72)/AI72</f>
        <v>6.9535034649875508E-3</v>
      </c>
      <c r="AP72" s="385">
        <f t="shared" ref="AP72:AP73" si="94">(AM72-AJ72)/AJ72</f>
        <v>-2.0091493330685609E-2</v>
      </c>
      <c r="AQ72" s="386">
        <f t="shared" ref="AQ72:AQ73" si="95">(AN72-AK72)/AK72</f>
        <v>-1.7642592220389712E-2</v>
      </c>
    </row>
    <row r="73" spans="1:43" ht="19.5" customHeight="1">
      <c r="A73" s="8" t="s">
        <v>204</v>
      </c>
      <c r="B73" s="19">
        <v>607.07999999999993</v>
      </c>
      <c r="C73" s="371">
        <v>11462.789999999999</v>
      </c>
      <c r="D73" s="375">
        <v>12069.869999999999</v>
      </c>
      <c r="E73" s="19">
        <v>453.88</v>
      </c>
      <c r="F73" s="369">
        <v>13745.439999999999</v>
      </c>
      <c r="G73" s="377">
        <v>14199.319999999998</v>
      </c>
      <c r="H73" s="345">
        <f t="shared" si="68"/>
        <v>3.2072373634594288E-2</v>
      </c>
      <c r="I73" s="323">
        <f t="shared" si="69"/>
        <v>5.4129270602861795E-2</v>
      </c>
      <c r="J73" s="399">
        <f t="shared" si="70"/>
        <v>5.2319513290643264E-2</v>
      </c>
      <c r="K73" s="323">
        <f t="shared" si="71"/>
        <v>2.6604939393282186E-2</v>
      </c>
      <c r="L73" s="323">
        <f t="shared" si="72"/>
        <v>6.2495694891462145E-2</v>
      </c>
      <c r="M73" s="399">
        <f t="shared" si="73"/>
        <v>5.9912191524989347E-2</v>
      </c>
      <c r="N73" s="394">
        <f t="shared" si="74"/>
        <v>-0.25235553798510896</v>
      </c>
      <c r="O73" s="395">
        <f t="shared" si="74"/>
        <v>0.19913563800784972</v>
      </c>
      <c r="P73" s="386">
        <f t="shared" si="74"/>
        <v>0.17642692091961215</v>
      </c>
      <c r="R73" s="401">
        <v>72.11699999999999</v>
      </c>
      <c r="S73" s="369">
        <v>1071.1559999999999</v>
      </c>
      <c r="T73" s="374">
        <v>1143.2729999999999</v>
      </c>
      <c r="U73" s="19">
        <v>53.00500000000001</v>
      </c>
      <c r="V73" s="119">
        <v>1374.1379999999999</v>
      </c>
      <c r="W73" s="375">
        <v>1427.143</v>
      </c>
      <c r="X73" s="345">
        <f t="shared" si="75"/>
        <v>2.4420042198450544E-2</v>
      </c>
      <c r="Y73" s="323">
        <f t="shared" si="76"/>
        <v>3.9899696862340274E-2</v>
      </c>
      <c r="Z73" s="399">
        <f t="shared" si="77"/>
        <v>3.8365627934622053E-2</v>
      </c>
      <c r="AA73" s="323">
        <f t="shared" si="78"/>
        <v>1.7863335457634019E-2</v>
      </c>
      <c r="AB73" s="323">
        <f t="shared" si="79"/>
        <v>5.1875080739946761E-2</v>
      </c>
      <c r="AC73" s="399">
        <f t="shared" si="80"/>
        <v>4.84489783738574E-2</v>
      </c>
      <c r="AE73" s="394">
        <f t="shared" si="84"/>
        <v>-0.26501379702427974</v>
      </c>
      <c r="AF73" s="395">
        <f t="shared" si="85"/>
        <v>0.28285515835228481</v>
      </c>
      <c r="AG73" s="386">
        <f t="shared" si="86"/>
        <v>0.24829590132890406</v>
      </c>
      <c r="AI73" s="27">
        <f t="shared" si="87"/>
        <v>1.1879323977070568</v>
      </c>
      <c r="AJ73" s="28">
        <f t="shared" si="88"/>
        <v>0.93446359917611688</v>
      </c>
      <c r="AK73" s="402">
        <f t="shared" si="89"/>
        <v>0.94721235605685894</v>
      </c>
      <c r="AL73" s="28">
        <f t="shared" si="90"/>
        <v>1.1678196880232663</v>
      </c>
      <c r="AM73" s="28">
        <f t="shared" si="91"/>
        <v>0.99970462931706805</v>
      </c>
      <c r="AN73" s="402">
        <f t="shared" si="92"/>
        <v>1.0050784122056551</v>
      </c>
      <c r="AO73" s="384">
        <f t="shared" si="93"/>
        <v>-1.6930853744381427E-2</v>
      </c>
      <c r="AP73" s="385">
        <f t="shared" si="94"/>
        <v>6.9816555934839902E-2</v>
      </c>
      <c r="AQ73" s="386">
        <f t="shared" si="95"/>
        <v>6.1090900872203757E-2</v>
      </c>
    </row>
    <row r="74" spans="1:43" ht="19.5" customHeight="1">
      <c r="A74" s="8" t="s">
        <v>183</v>
      </c>
      <c r="B74" s="19">
        <v>1807.36</v>
      </c>
      <c r="C74" s="371">
        <v>10571.160000000003</v>
      </c>
      <c r="D74" s="375">
        <v>12378.520000000004</v>
      </c>
      <c r="E74" s="19">
        <v>1581.6699999999998</v>
      </c>
      <c r="F74" s="369">
        <v>5350.6</v>
      </c>
      <c r="G74" s="377">
        <v>6932.27</v>
      </c>
      <c r="H74" s="345">
        <f t="shared" si="68"/>
        <v>9.5483832793405055E-2</v>
      </c>
      <c r="I74" s="323">
        <f t="shared" si="69"/>
        <v>4.9918840022904434E-2</v>
      </c>
      <c r="J74" s="399">
        <f t="shared" si="70"/>
        <v>5.3657424782412221E-2</v>
      </c>
      <c r="K74" s="323">
        <f t="shared" si="71"/>
        <v>9.2712246607413035E-2</v>
      </c>
      <c r="L74" s="323">
        <f t="shared" si="72"/>
        <v>2.4327301642308823E-2</v>
      </c>
      <c r="M74" s="399">
        <f t="shared" si="73"/>
        <v>2.9249815339251316E-2</v>
      </c>
      <c r="N74" s="394">
        <f t="shared" si="74"/>
        <v>-0.12487274256373941</v>
      </c>
      <c r="O74" s="395">
        <f t="shared" si="74"/>
        <v>-0.49384930319851383</v>
      </c>
      <c r="P74" s="386">
        <f t="shared" si="74"/>
        <v>-0.4399758614115421</v>
      </c>
      <c r="R74" s="401">
        <v>518.09800000000007</v>
      </c>
      <c r="S74" s="369">
        <v>3190.2959999999998</v>
      </c>
      <c r="T74" s="374">
        <v>3708.3939999999998</v>
      </c>
      <c r="U74" s="19">
        <v>345.61099999999999</v>
      </c>
      <c r="V74" s="119">
        <v>1053.403</v>
      </c>
      <c r="W74" s="375">
        <v>1399.0140000000001</v>
      </c>
      <c r="X74" s="345">
        <f t="shared" si="75"/>
        <v>0.17543679053389399</v>
      </c>
      <c r="Y74" s="323">
        <f t="shared" si="76"/>
        <v>0.11883595228065447</v>
      </c>
      <c r="Z74" s="399">
        <f t="shared" si="77"/>
        <v>0.12444522387827302</v>
      </c>
      <c r="AA74" s="323">
        <f t="shared" si="78"/>
        <v>0.11647514820957172</v>
      </c>
      <c r="AB74" s="323">
        <f t="shared" si="79"/>
        <v>3.9767014431375994E-2</v>
      </c>
      <c r="AC74" s="399">
        <f t="shared" si="80"/>
        <v>4.7494048620722477E-2</v>
      </c>
      <c r="AE74" s="394">
        <f t="shared" si="81"/>
        <v>-0.33292350095927808</v>
      </c>
      <c r="AF74" s="395">
        <f t="shared" si="81"/>
        <v>-0.6698102621198786</v>
      </c>
      <c r="AG74" s="386">
        <f t="shared" si="81"/>
        <v>-0.6227439694919148</v>
      </c>
      <c r="AI74" s="27">
        <f t="shared" si="82"/>
        <v>2.8666010092067995</v>
      </c>
      <c r="AJ74" s="28">
        <f t="shared" si="82"/>
        <v>3.0179242391563448</v>
      </c>
      <c r="AK74" s="402">
        <f t="shared" si="82"/>
        <v>2.995829873038133</v>
      </c>
      <c r="AL74" s="28">
        <f t="shared" si="82"/>
        <v>2.1851018227569599</v>
      </c>
      <c r="AM74" s="28">
        <f t="shared" si="82"/>
        <v>1.9687567749411281</v>
      </c>
      <c r="AN74" s="402">
        <f t="shared" si="82"/>
        <v>2.0181181633144698</v>
      </c>
      <c r="AO74" s="384">
        <f t="shared" si="83"/>
        <v>-0.23773771943184144</v>
      </c>
      <c r="AP74" s="385">
        <f t="shared" si="83"/>
        <v>-0.34764539500451791</v>
      </c>
      <c r="AQ74" s="386">
        <f t="shared" si="83"/>
        <v>-0.32635755405300954</v>
      </c>
    </row>
    <row r="75" spans="1:43" ht="19.5" customHeight="1">
      <c r="A75" s="8" t="s">
        <v>189</v>
      </c>
      <c r="B75" s="19">
        <v>831.84</v>
      </c>
      <c r="C75" s="371">
        <v>3493.37</v>
      </c>
      <c r="D75" s="375">
        <v>4325.21</v>
      </c>
      <c r="E75" s="19">
        <v>942.92</v>
      </c>
      <c r="F75" s="369">
        <v>2869.8900000000003</v>
      </c>
      <c r="G75" s="377">
        <v>3812.8100000000004</v>
      </c>
      <c r="H75" s="345">
        <f t="shared" si="68"/>
        <v>4.3946569289386769E-2</v>
      </c>
      <c r="I75" s="323">
        <f t="shared" si="69"/>
        <v>1.6496295408527883E-2</v>
      </c>
      <c r="J75" s="399">
        <f t="shared" si="70"/>
        <v>1.8748576586145763E-2</v>
      </c>
      <c r="K75" s="323">
        <f t="shared" si="71"/>
        <v>5.527084130764439E-2</v>
      </c>
      <c r="L75" s="323">
        <f t="shared" si="72"/>
        <v>1.3048383304722027E-2</v>
      </c>
      <c r="M75" s="399">
        <f t="shared" si="73"/>
        <v>1.6087657927872229E-2</v>
      </c>
      <c r="N75" s="394">
        <f t="shared" si="74"/>
        <v>0.13353529524908628</v>
      </c>
      <c r="O75" s="395">
        <f t="shared" si="74"/>
        <v>-0.17847522592797202</v>
      </c>
      <c r="P75" s="386">
        <f t="shared" si="74"/>
        <v>-0.11846823622436821</v>
      </c>
      <c r="R75" s="401">
        <v>262.39799999999997</v>
      </c>
      <c r="S75" s="369">
        <v>640.15199999999993</v>
      </c>
      <c r="T75" s="374">
        <v>902.55</v>
      </c>
      <c r="U75" s="19">
        <v>239.19100000000003</v>
      </c>
      <c r="V75" s="119">
        <v>520.38700000000006</v>
      </c>
      <c r="W75" s="375">
        <v>759.57800000000009</v>
      </c>
      <c r="X75" s="345">
        <f t="shared" si="75"/>
        <v>8.8852423600385838E-2</v>
      </c>
      <c r="Y75" s="323">
        <f t="shared" si="76"/>
        <v>2.3845145567798574E-2</v>
      </c>
      <c r="Z75" s="399">
        <f t="shared" si="77"/>
        <v>3.0287514436528402E-2</v>
      </c>
      <c r="AA75" s="323">
        <f t="shared" si="78"/>
        <v>8.0610302262936293E-2</v>
      </c>
      <c r="AB75" s="323">
        <f t="shared" si="79"/>
        <v>1.9645128539505261E-2</v>
      </c>
      <c r="AC75" s="399">
        <f t="shared" si="80"/>
        <v>2.5786328416464124E-2</v>
      </c>
      <c r="AE75" s="394">
        <f t="shared" si="81"/>
        <v>-8.8441985076105539E-2</v>
      </c>
      <c r="AF75" s="395">
        <f t="shared" si="81"/>
        <v>-0.18708837900998496</v>
      </c>
      <c r="AG75" s="386">
        <f t="shared" si="81"/>
        <v>-0.15840895241260858</v>
      </c>
      <c r="AI75" s="27">
        <f t="shared" si="82"/>
        <v>3.1544287362954408</v>
      </c>
      <c r="AJ75" s="28">
        <f t="shared" si="82"/>
        <v>1.8324769491923272</v>
      </c>
      <c r="AK75" s="402">
        <f t="shared" si="82"/>
        <v>2.0867194887647074</v>
      </c>
      <c r="AL75" s="28">
        <f t="shared" si="82"/>
        <v>2.5367051287489928</v>
      </c>
      <c r="AM75" s="28">
        <f t="shared" si="82"/>
        <v>1.8132646198983235</v>
      </c>
      <c r="AN75" s="402">
        <f t="shared" si="82"/>
        <v>1.9921737511179418</v>
      </c>
      <c r="AO75" s="384">
        <f t="shared" si="83"/>
        <v>-0.19582740939391211</v>
      </c>
      <c r="AP75" s="385">
        <f t="shared" si="83"/>
        <v>-1.048434977720814E-2</v>
      </c>
      <c r="AQ75" s="386">
        <f t="shared" si="83"/>
        <v>-4.5308311996805364E-2</v>
      </c>
    </row>
    <row r="76" spans="1:43" ht="19.5" customHeight="1">
      <c r="A76" s="8" t="s">
        <v>206</v>
      </c>
      <c r="B76" s="19">
        <v>1428.52</v>
      </c>
      <c r="C76" s="371">
        <v>8887.4399999999987</v>
      </c>
      <c r="D76" s="375">
        <v>10315.959999999999</v>
      </c>
      <c r="E76" s="19">
        <v>1818.11</v>
      </c>
      <c r="F76" s="369">
        <v>9907.3299999999981</v>
      </c>
      <c r="G76" s="377">
        <v>11725.439999999999</v>
      </c>
      <c r="H76" s="345">
        <f t="shared" si="68"/>
        <v>7.5469505146752727E-2</v>
      </c>
      <c r="I76" s="323">
        <f t="shared" si="69"/>
        <v>4.1968023904014468E-2</v>
      </c>
      <c r="J76" s="399">
        <f t="shared" si="70"/>
        <v>4.4716803604822941E-2</v>
      </c>
      <c r="K76" s="323">
        <f t="shared" si="71"/>
        <v>0.10657157477817986</v>
      </c>
      <c r="L76" s="323">
        <f t="shared" si="72"/>
        <v>4.5045154820000641E-2</v>
      </c>
      <c r="M76" s="399">
        <f t="shared" si="73"/>
        <v>4.9473975302674431E-2</v>
      </c>
      <c r="N76" s="394">
        <f t="shared" si="74"/>
        <v>0.27272281802144871</v>
      </c>
      <c r="O76" s="395">
        <f t="shared" si="74"/>
        <v>0.11475633028183589</v>
      </c>
      <c r="P76" s="386">
        <f t="shared" si="74"/>
        <v>0.13663100671192982</v>
      </c>
      <c r="R76" s="401">
        <v>99.747</v>
      </c>
      <c r="S76" s="369">
        <v>340.44100000000003</v>
      </c>
      <c r="T76" s="374">
        <v>440.18800000000005</v>
      </c>
      <c r="U76" s="19">
        <v>129.59899999999999</v>
      </c>
      <c r="V76" s="119">
        <v>561.91600000000005</v>
      </c>
      <c r="W76" s="375">
        <v>691.5150000000001</v>
      </c>
      <c r="X76" s="345">
        <f t="shared" si="75"/>
        <v>3.3776029912071306E-2</v>
      </c>
      <c r="Y76" s="323">
        <f t="shared" si="76"/>
        <v>1.2681152604767173E-2</v>
      </c>
      <c r="Z76" s="399">
        <f t="shared" si="77"/>
        <v>1.4771702847251196E-2</v>
      </c>
      <c r="AA76" s="323">
        <f t="shared" si="78"/>
        <v>4.3676453390697305E-2</v>
      </c>
      <c r="AB76" s="323">
        <f t="shared" si="79"/>
        <v>2.1212889730920715E-2</v>
      </c>
      <c r="AC76" s="399">
        <f t="shared" si="80"/>
        <v>2.3475710058626222E-2</v>
      </c>
      <c r="AE76" s="394">
        <f t="shared" si="81"/>
        <v>0.29927717124324532</v>
      </c>
      <c r="AF76" s="395">
        <f t="shared" si="81"/>
        <v>0.65055325298656741</v>
      </c>
      <c r="AG76" s="386">
        <f t="shared" si="81"/>
        <v>0.57095377429643701</v>
      </c>
      <c r="AI76" s="27">
        <f t="shared" si="82"/>
        <v>0.69825413714893725</v>
      </c>
      <c r="AJ76" s="28">
        <f t="shared" si="82"/>
        <v>0.38305856354585804</v>
      </c>
      <c r="AK76" s="402">
        <f t="shared" si="82"/>
        <v>0.42670580343467801</v>
      </c>
      <c r="AL76" s="28">
        <f t="shared" si="82"/>
        <v>0.71282265649493148</v>
      </c>
      <c r="AM76" s="28">
        <f t="shared" si="82"/>
        <v>0.56717198276427672</v>
      </c>
      <c r="AN76" s="402">
        <f t="shared" si="82"/>
        <v>0.58975612002619959</v>
      </c>
      <c r="AO76" s="384">
        <f t="shared" si="83"/>
        <v>2.0864207701624799E-2</v>
      </c>
      <c r="AP76" s="385">
        <f t="shared" si="83"/>
        <v>0.48064039481100768</v>
      </c>
      <c r="AQ76" s="386">
        <f t="shared" si="83"/>
        <v>0.38211412940504341</v>
      </c>
    </row>
    <row r="77" spans="1:43" ht="19.5" customHeight="1">
      <c r="A77" s="8" t="s">
        <v>185</v>
      </c>
      <c r="B77" s="19">
        <v>731.44000000000017</v>
      </c>
      <c r="C77" s="371">
        <v>9047.3700000000008</v>
      </c>
      <c r="D77" s="375">
        <v>9778.8100000000013</v>
      </c>
      <c r="E77" s="19">
        <v>820.27</v>
      </c>
      <c r="F77" s="369">
        <v>1731.3999999999999</v>
      </c>
      <c r="G77" s="377">
        <v>2551.67</v>
      </c>
      <c r="H77" s="345">
        <f t="shared" si="68"/>
        <v>3.8642381516913182E-2</v>
      </c>
      <c r="I77" s="323">
        <f t="shared" si="69"/>
        <v>4.2723240936474782E-2</v>
      </c>
      <c r="J77" s="399">
        <f t="shared" si="70"/>
        <v>4.2388408471812487E-2</v>
      </c>
      <c r="K77" s="323">
        <f t="shared" si="71"/>
        <v>4.8081505323273946E-2</v>
      </c>
      <c r="L77" s="323">
        <f t="shared" si="72"/>
        <v>7.872068564926081E-3</v>
      </c>
      <c r="M77" s="399">
        <f t="shared" si="73"/>
        <v>1.0766441051301725E-2</v>
      </c>
      <c r="N77" s="394">
        <f t="shared" si="74"/>
        <v>0.12144536804112407</v>
      </c>
      <c r="O77" s="395">
        <f t="shared" si="74"/>
        <v>-0.8086294691164394</v>
      </c>
      <c r="P77" s="386">
        <f t="shared" si="74"/>
        <v>-0.73906129682446031</v>
      </c>
      <c r="R77" s="401">
        <v>146.78200000000001</v>
      </c>
      <c r="S77" s="369">
        <v>1909.8810000000003</v>
      </c>
      <c r="T77" s="374">
        <v>2056.6630000000005</v>
      </c>
      <c r="U77" s="19">
        <v>178.63499999999996</v>
      </c>
      <c r="V77" s="119">
        <v>377.97500000000014</v>
      </c>
      <c r="W77" s="375">
        <v>556.61000000000013</v>
      </c>
      <c r="X77" s="345">
        <f t="shared" si="75"/>
        <v>4.9702880513235001E-2</v>
      </c>
      <c r="Y77" s="323">
        <f t="shared" si="76"/>
        <v>7.1141526484604783E-2</v>
      </c>
      <c r="Z77" s="399">
        <f t="shared" si="77"/>
        <v>6.9016907986896942E-2</v>
      </c>
      <c r="AA77" s="323">
        <f t="shared" si="78"/>
        <v>6.0202187142240383E-2</v>
      </c>
      <c r="AB77" s="323">
        <f t="shared" si="79"/>
        <v>1.4268933427851778E-2</v>
      </c>
      <c r="AC77" s="399">
        <f t="shared" si="80"/>
        <v>1.889592413140994E-2</v>
      </c>
      <c r="AE77" s="394">
        <f t="shared" si="81"/>
        <v>0.21700889754874542</v>
      </c>
      <c r="AF77" s="395">
        <f t="shared" si="81"/>
        <v>-0.80209499963610298</v>
      </c>
      <c r="AG77" s="386">
        <f t="shared" si="81"/>
        <v>-0.72936256450376169</v>
      </c>
      <c r="AI77" s="27">
        <f t="shared" ref="AI77" si="96">(R77/B77)*10</f>
        <v>2.0067538007218633</v>
      </c>
      <c r="AJ77" s="28">
        <f t="shared" ref="AJ77" si="97">(S77/C77)*10</f>
        <v>2.1109792127435929</v>
      </c>
      <c r="AK77" s="402">
        <f t="shared" ref="AK77" si="98">(T77/D77)*10</f>
        <v>2.1031833116708478</v>
      </c>
      <c r="AL77" s="28">
        <f t="shared" ref="AL77" si="99">(U77/E77)*10</f>
        <v>2.1777585429187947</v>
      </c>
      <c r="AM77" s="28">
        <f t="shared" ref="AM77" si="100">(V77/F77)*10</f>
        <v>2.1830599514843487</v>
      </c>
      <c r="AN77" s="402">
        <f t="shared" ref="AN77" si="101">(W77/G77)*10</f>
        <v>2.1813557395744749</v>
      </c>
      <c r="AO77" s="384">
        <f t="shared" ref="AO77" si="102">(AL77-AI77)/AI77</f>
        <v>8.5214609851700845E-2</v>
      </c>
      <c r="AP77" s="385">
        <f t="shared" ref="AP77" si="103">(AM77-AJ77)/AJ77</f>
        <v>3.4145641181882638E-2</v>
      </c>
      <c r="AQ77" s="386">
        <f t="shared" ref="AQ77" si="104">(AN77-AK77)/AK77</f>
        <v>3.716862313895216E-2</v>
      </c>
    </row>
    <row r="78" spans="1:43" ht="19.5" customHeight="1">
      <c r="A78" s="8" t="s">
        <v>226</v>
      </c>
      <c r="B78" s="19">
        <v>40.229999999999997</v>
      </c>
      <c r="C78" s="371">
        <v>297.48</v>
      </c>
      <c r="D78" s="375">
        <v>337.71000000000004</v>
      </c>
      <c r="E78" s="19">
        <v>36.049999999999997</v>
      </c>
      <c r="F78" s="369">
        <v>1380.16</v>
      </c>
      <c r="G78" s="377">
        <v>1416.21</v>
      </c>
      <c r="H78" s="345">
        <f t="shared" si="68"/>
        <v>2.1253732478746269E-3</v>
      </c>
      <c r="I78" s="323">
        <f t="shared" si="69"/>
        <v>1.4047518465346855E-3</v>
      </c>
      <c r="J78" s="399">
        <f t="shared" si="70"/>
        <v>1.4638784703880938E-3</v>
      </c>
      <c r="K78" s="323">
        <f t="shared" si="71"/>
        <v>2.1131313676033812E-3</v>
      </c>
      <c r="L78" s="323">
        <f t="shared" si="72"/>
        <v>6.2751034715076712E-3</v>
      </c>
      <c r="M78" s="399">
        <f t="shared" si="73"/>
        <v>5.9755146556035909E-3</v>
      </c>
      <c r="N78" s="394">
        <f t="shared" si="74"/>
        <v>-0.10390256027839921</v>
      </c>
      <c r="O78" s="395">
        <f t="shared" si="74"/>
        <v>3.6395051768186097</v>
      </c>
      <c r="P78" s="386">
        <f t="shared" si="74"/>
        <v>3.1935684463000795</v>
      </c>
      <c r="R78" s="401">
        <v>6.2229999999999999</v>
      </c>
      <c r="S78" s="369">
        <v>59.723999999999997</v>
      </c>
      <c r="T78" s="374">
        <v>65.947000000000003</v>
      </c>
      <c r="U78" s="19">
        <v>5.5100000000000007</v>
      </c>
      <c r="V78" s="119">
        <v>547.47800000000007</v>
      </c>
      <c r="W78" s="375">
        <v>552.98800000000006</v>
      </c>
      <c r="X78" s="345">
        <f t="shared" si="75"/>
        <v>2.1072135918154909E-3</v>
      </c>
      <c r="Y78" s="323">
        <f t="shared" si="76"/>
        <v>2.2246708186355771E-3</v>
      </c>
      <c r="Z78" s="399">
        <f t="shared" si="77"/>
        <v>2.2130305407409437E-3</v>
      </c>
      <c r="AA78" s="323">
        <f t="shared" si="78"/>
        <v>1.8569376166694357E-3</v>
      </c>
      <c r="AB78" s="323">
        <f t="shared" si="79"/>
        <v>2.0667840823370417E-2</v>
      </c>
      <c r="AC78" s="399">
        <f t="shared" si="80"/>
        <v>1.8772963643448947E-2</v>
      </c>
      <c r="AE78" s="394">
        <f t="shared" si="81"/>
        <v>-0.11457496384380511</v>
      </c>
      <c r="AF78" s="395">
        <f t="shared" si="81"/>
        <v>8.1668006161677074</v>
      </c>
      <c r="AG78" s="386">
        <f t="shared" si="81"/>
        <v>7.3853397425205092</v>
      </c>
      <c r="AI78" s="27">
        <f t="shared" ref="AI78:AI96" si="105">(R78/B78)*10</f>
        <v>1.5468555804126274</v>
      </c>
      <c r="AJ78" s="28">
        <f t="shared" ref="AJ78:AJ96" si="106">(S78/C78)*10</f>
        <v>2.0076643807987087</v>
      </c>
      <c r="AK78" s="402">
        <f t="shared" ref="AK78:AK96" si="107">(T78/D78)*10</f>
        <v>1.9527701282165169</v>
      </c>
      <c r="AL78" s="28">
        <f t="shared" ref="AL78:AL96" si="108">(U78/E78)*10</f>
        <v>1.5284327323162277</v>
      </c>
      <c r="AM78" s="28">
        <f t="shared" ref="AM78:AM96" si="109">(V78/F78)*10</f>
        <v>3.9667719684674241</v>
      </c>
      <c r="AN78" s="402">
        <f t="shared" ref="AN78:AN96" si="110">(W78/G78)*10</f>
        <v>3.9047033985072837</v>
      </c>
      <c r="AO78" s="384">
        <f t="shared" ref="AO78:AO96" si="111">(AL78-AI78)/AI78</f>
        <v>-1.1909869498925927E-2</v>
      </c>
      <c r="AP78" s="385">
        <f t="shared" ref="AP78:AP96" si="112">(AM78-AJ78)/AJ78</f>
        <v>0.97581428768952116</v>
      </c>
      <c r="AQ78" s="386">
        <f t="shared" ref="AQ78:AQ96" si="113">(AN78-AK78)/AK78</f>
        <v>0.99957145087706034</v>
      </c>
    </row>
    <row r="79" spans="1:43" ht="19.5" customHeight="1">
      <c r="A79" s="8" t="s">
        <v>223</v>
      </c>
      <c r="B79" s="19">
        <v>195.57</v>
      </c>
      <c r="C79" s="371">
        <v>900.2600000000001</v>
      </c>
      <c r="D79" s="375">
        <v>1095.8300000000002</v>
      </c>
      <c r="E79" s="19">
        <v>283.34000000000003</v>
      </c>
      <c r="F79" s="369">
        <v>1837.9499999999998</v>
      </c>
      <c r="G79" s="377">
        <v>2121.29</v>
      </c>
      <c r="H79" s="345">
        <f t="shared" si="68"/>
        <v>1.0332071739667929E-2</v>
      </c>
      <c r="I79" s="323">
        <f t="shared" si="69"/>
        <v>4.2511829277978898E-3</v>
      </c>
      <c r="J79" s="399">
        <f t="shared" si="70"/>
        <v>4.7501167990446971E-3</v>
      </c>
      <c r="K79" s="323">
        <f t="shared" si="71"/>
        <v>1.660845053250325E-2</v>
      </c>
      <c r="L79" s="323">
        <f t="shared" si="72"/>
        <v>8.3565140458044893E-3</v>
      </c>
      <c r="M79" s="399">
        <f t="shared" si="73"/>
        <v>8.9505083877287547E-3</v>
      </c>
      <c r="N79" s="394"/>
      <c r="O79" s="395">
        <f t="shared" si="74"/>
        <v>1.0415768777908601</v>
      </c>
      <c r="P79" s="386">
        <f t="shared" si="74"/>
        <v>0.93578383508390872</v>
      </c>
      <c r="R79" s="401">
        <v>31.761000000000003</v>
      </c>
      <c r="S79" s="369">
        <v>225.744</v>
      </c>
      <c r="T79" s="374">
        <v>257.505</v>
      </c>
      <c r="U79" s="19">
        <v>39.285999999999994</v>
      </c>
      <c r="V79" s="119">
        <v>381.517</v>
      </c>
      <c r="W79" s="375">
        <v>420.803</v>
      </c>
      <c r="X79" s="345">
        <f t="shared" si="75"/>
        <v>1.075481454116211E-2</v>
      </c>
      <c r="Y79" s="323">
        <f t="shared" si="76"/>
        <v>8.4087818847041352E-3</v>
      </c>
      <c r="Z79" s="399">
        <f t="shared" si="77"/>
        <v>8.6412790482280726E-3</v>
      </c>
      <c r="AA79" s="323">
        <f t="shared" si="78"/>
        <v>1.3239864103171585E-2</v>
      </c>
      <c r="AB79" s="323">
        <f t="shared" si="79"/>
        <v>1.4402647462381703E-2</v>
      </c>
      <c r="AC79" s="399">
        <f t="shared" si="80"/>
        <v>1.4285516901007338E-2</v>
      </c>
      <c r="AE79" s="394">
        <f t="shared" si="81"/>
        <v>0.23692578949025506</v>
      </c>
      <c r="AF79" s="395">
        <f t="shared" ref="AF79:AF95" si="114">(V79-S79)/S79</f>
        <v>0.69004270323906725</v>
      </c>
      <c r="AG79" s="386">
        <f t="shared" ref="AG79:AG95" si="115">(W79-T79)/T79</f>
        <v>0.63415467660822122</v>
      </c>
      <c r="AI79" s="27">
        <f t="shared" si="105"/>
        <v>1.6240220892774968</v>
      </c>
      <c r="AJ79" s="28">
        <f t="shared" si="106"/>
        <v>2.5075422655677251</v>
      </c>
      <c r="AK79" s="402">
        <f t="shared" si="107"/>
        <v>2.3498626611791971</v>
      </c>
      <c r="AL79" s="28">
        <f t="shared" si="108"/>
        <v>1.3865320815980797</v>
      </c>
      <c r="AM79" s="28">
        <f t="shared" si="109"/>
        <v>2.075774640224163</v>
      </c>
      <c r="AN79" s="402">
        <f t="shared" si="110"/>
        <v>1.9837127408322295</v>
      </c>
      <c r="AO79" s="384">
        <f t="shared" si="111"/>
        <v>-0.14623570039313494</v>
      </c>
      <c r="AP79" s="385">
        <f t="shared" si="112"/>
        <v>-0.17218757636605853</v>
      </c>
      <c r="AQ79" s="386">
        <f t="shared" si="113"/>
        <v>-0.15581758304258853</v>
      </c>
    </row>
    <row r="80" spans="1:43" ht="19.5" customHeight="1">
      <c r="A80" s="8" t="s">
        <v>193</v>
      </c>
      <c r="B80" s="19">
        <v>218.1</v>
      </c>
      <c r="C80" s="371">
        <v>344.65999999999997</v>
      </c>
      <c r="D80" s="375">
        <v>562.76</v>
      </c>
      <c r="E80" s="19">
        <v>979.70999999999992</v>
      </c>
      <c r="F80" s="369">
        <v>747.65</v>
      </c>
      <c r="G80" s="377">
        <v>1727.36</v>
      </c>
      <c r="H80" s="345">
        <f t="shared" si="68"/>
        <v>1.1522344155144323E-2</v>
      </c>
      <c r="I80" s="323">
        <f t="shared" si="69"/>
        <v>1.6275439405225383E-3</v>
      </c>
      <c r="J80" s="399">
        <f t="shared" si="70"/>
        <v>2.4394073257990689E-3</v>
      </c>
      <c r="K80" s="323">
        <f t="shared" si="71"/>
        <v>5.7427349019548095E-2</v>
      </c>
      <c r="L80" s="323">
        <f t="shared" si="72"/>
        <v>3.3993023348544444E-3</v>
      </c>
      <c r="M80" s="399">
        <f t="shared" si="73"/>
        <v>7.2883717778460949E-3</v>
      </c>
      <c r="N80" s="394">
        <f t="shared" si="74"/>
        <v>3.4920220082530946</v>
      </c>
      <c r="O80" s="395">
        <f t="shared" si="74"/>
        <v>1.1692392502756341</v>
      </c>
      <c r="P80" s="386">
        <f t="shared" si="74"/>
        <v>2.069443457246428</v>
      </c>
      <c r="R80" s="401">
        <v>36.47</v>
      </c>
      <c r="S80" s="369">
        <v>116.70100000000001</v>
      </c>
      <c r="T80" s="374">
        <v>153.17099999999999</v>
      </c>
      <c r="U80" s="19">
        <v>182.85299999999998</v>
      </c>
      <c r="V80" s="119">
        <v>134.624</v>
      </c>
      <c r="W80" s="375">
        <v>317.47699999999998</v>
      </c>
      <c r="X80" s="345">
        <f t="shared" si="75"/>
        <v>1.2349361994779198E-2</v>
      </c>
      <c r="Y80" s="323">
        <f t="shared" si="76"/>
        <v>4.3470181033686715E-3</v>
      </c>
      <c r="Z80" s="399">
        <f t="shared" si="77"/>
        <v>5.1400685543820197E-3</v>
      </c>
      <c r="AA80" s="323">
        <f t="shared" si="78"/>
        <v>6.1623704903966646E-2</v>
      </c>
      <c r="AB80" s="323">
        <f t="shared" si="79"/>
        <v>5.0821903400783564E-3</v>
      </c>
      <c r="AC80" s="399">
        <f t="shared" si="80"/>
        <v>1.0777782119379154E-2</v>
      </c>
      <c r="AE80" s="394">
        <f t="shared" si="81"/>
        <v>4.0137921579380311</v>
      </c>
      <c r="AF80" s="395">
        <f t="shared" si="114"/>
        <v>0.15358051773335263</v>
      </c>
      <c r="AG80" s="386">
        <f t="shared" si="115"/>
        <v>1.0726965287162713</v>
      </c>
      <c r="AI80" s="27">
        <f t="shared" si="105"/>
        <v>1.6721687299403942</v>
      </c>
      <c r="AJ80" s="28">
        <f t="shared" si="106"/>
        <v>3.3859745836476534</v>
      </c>
      <c r="AK80" s="402">
        <f t="shared" si="107"/>
        <v>2.7217819319070298</v>
      </c>
      <c r="AL80" s="28">
        <f t="shared" si="108"/>
        <v>1.8663992405916034</v>
      </c>
      <c r="AM80" s="28">
        <f t="shared" si="109"/>
        <v>1.8006286363940347</v>
      </c>
      <c r="AN80" s="402">
        <f t="shared" si="110"/>
        <v>1.8379318729158947</v>
      </c>
      <c r="AO80" s="384">
        <f t="shared" si="111"/>
        <v>0.11615485158494306</v>
      </c>
      <c r="AP80" s="385">
        <f t="shared" si="112"/>
        <v>-0.46820964188861458</v>
      </c>
      <c r="AQ80" s="386">
        <f t="shared" si="113"/>
        <v>-0.32473213545504775</v>
      </c>
    </row>
    <row r="81" spans="1:43" ht="19.5" customHeight="1">
      <c r="A81" s="8" t="s">
        <v>199</v>
      </c>
      <c r="B81" s="19">
        <v>207.62</v>
      </c>
      <c r="C81" s="371">
        <v>835.88</v>
      </c>
      <c r="D81" s="375">
        <v>1043.5</v>
      </c>
      <c r="E81" s="19">
        <v>352.25</v>
      </c>
      <c r="F81" s="369">
        <v>686.18999999999994</v>
      </c>
      <c r="G81" s="377">
        <v>1038.44</v>
      </c>
      <c r="H81" s="345">
        <f t="shared" si="68"/>
        <v>1.0968679933475766E-2</v>
      </c>
      <c r="I81" s="323">
        <f t="shared" si="69"/>
        <v>3.9471694684732181E-3</v>
      </c>
      <c r="J81" s="399">
        <f t="shared" si="70"/>
        <v>4.5232808736785281E-3</v>
      </c>
      <c r="K81" s="323">
        <f t="shared" si="71"/>
        <v>2.0647726053766743E-2</v>
      </c>
      <c r="L81" s="323">
        <f t="shared" si="72"/>
        <v>3.1198652700511888E-3</v>
      </c>
      <c r="M81" s="399">
        <f t="shared" si="73"/>
        <v>4.3815630725422029E-3</v>
      </c>
      <c r="N81" s="394">
        <f t="shared" si="74"/>
        <v>0.69660918986610154</v>
      </c>
      <c r="O81" s="395">
        <f t="shared" si="74"/>
        <v>-0.17908072929128591</v>
      </c>
      <c r="P81" s="386">
        <f t="shared" si="74"/>
        <v>-4.8490656444656879E-3</v>
      </c>
      <c r="R81" s="401">
        <v>54.827000000000005</v>
      </c>
      <c r="S81" s="369">
        <v>195.06199999999998</v>
      </c>
      <c r="T81" s="374">
        <v>249.88899999999998</v>
      </c>
      <c r="U81" s="19">
        <v>101.43600000000001</v>
      </c>
      <c r="V81" s="119">
        <v>140.608</v>
      </c>
      <c r="W81" s="375">
        <v>242.04400000000001</v>
      </c>
      <c r="X81" s="345">
        <f t="shared" si="75"/>
        <v>1.8565354266184785E-2</v>
      </c>
      <c r="Y81" s="323">
        <f t="shared" si="76"/>
        <v>7.2659021369079922E-3</v>
      </c>
      <c r="Z81" s="399">
        <f t="shared" si="77"/>
        <v>8.3857035012239161E-3</v>
      </c>
      <c r="AA81" s="323">
        <f t="shared" si="78"/>
        <v>3.4185176784842258E-2</v>
      </c>
      <c r="AB81" s="323">
        <f t="shared" si="79"/>
        <v>5.3080923114581175E-3</v>
      </c>
      <c r="AC81" s="399">
        <f t="shared" si="80"/>
        <v>8.2169653086775051E-3</v>
      </c>
      <c r="AE81" s="394">
        <f t="shared" si="81"/>
        <v>0.85011034709176125</v>
      </c>
      <c r="AF81" s="395">
        <f t="shared" si="114"/>
        <v>-0.27916252268509489</v>
      </c>
      <c r="AG81" s="386">
        <f t="shared" si="115"/>
        <v>-3.1393938908875423E-2</v>
      </c>
      <c r="AI81" s="27">
        <f t="shared" si="105"/>
        <v>2.6407378865234565</v>
      </c>
      <c r="AJ81" s="28">
        <f t="shared" si="106"/>
        <v>2.3336124802603244</v>
      </c>
      <c r="AK81" s="402">
        <f t="shared" si="107"/>
        <v>2.3947196933397219</v>
      </c>
      <c r="AL81" s="28">
        <f t="shared" si="108"/>
        <v>2.8796593328601849</v>
      </c>
      <c r="AM81" s="28">
        <f t="shared" si="109"/>
        <v>2.0491117620484127</v>
      </c>
      <c r="AN81" s="402">
        <f t="shared" si="110"/>
        <v>2.3308424174723625</v>
      </c>
      <c r="AO81" s="384">
        <f t="shared" si="111"/>
        <v>9.0475259796143404E-2</v>
      </c>
      <c r="AP81" s="385">
        <f t="shared" si="112"/>
        <v>-0.12191429409058287</v>
      </c>
      <c r="AQ81" s="386">
        <f t="shared" si="113"/>
        <v>-2.6674218299960983E-2</v>
      </c>
    </row>
    <row r="82" spans="1:43" ht="19.5" customHeight="1">
      <c r="A82" s="8" t="s">
        <v>197</v>
      </c>
      <c r="B82" s="19">
        <v>145.23999999999998</v>
      </c>
      <c r="C82" s="371">
        <v>940.48</v>
      </c>
      <c r="D82" s="375">
        <v>1085.72</v>
      </c>
      <c r="E82" s="19">
        <v>150.55999999999997</v>
      </c>
      <c r="F82" s="369">
        <v>826.61999999999989</v>
      </c>
      <c r="G82" s="377">
        <v>977.17999999999984</v>
      </c>
      <c r="H82" s="345">
        <f t="shared" si="68"/>
        <v>7.6731098812157783E-3</v>
      </c>
      <c r="I82" s="323">
        <f t="shared" si="69"/>
        <v>4.44110870185875E-3</v>
      </c>
      <c r="J82" s="399">
        <f t="shared" si="70"/>
        <v>4.7062927744803557E-3</v>
      </c>
      <c r="K82" s="323">
        <f t="shared" si="71"/>
        <v>8.82532756467032E-3</v>
      </c>
      <c r="L82" s="323">
        <f t="shared" si="72"/>
        <v>3.7583512285660143E-3</v>
      </c>
      <c r="M82" s="399">
        <f t="shared" si="73"/>
        <v>4.1230844374511664E-3</v>
      </c>
      <c r="N82" s="394">
        <f t="shared" si="74"/>
        <v>3.66290278160286E-2</v>
      </c>
      <c r="O82" s="395">
        <f t="shared" si="74"/>
        <v>-0.12106583872065342</v>
      </c>
      <c r="P82" s="386">
        <f t="shared" si="74"/>
        <v>-9.9970526470913479E-2</v>
      </c>
      <c r="R82" s="401">
        <v>63.659000000000006</v>
      </c>
      <c r="S82" s="369">
        <v>183.22</v>
      </c>
      <c r="T82" s="374">
        <v>246.87900000000002</v>
      </c>
      <c r="U82" s="19">
        <v>78.228999999999999</v>
      </c>
      <c r="V82" s="119">
        <v>153.684</v>
      </c>
      <c r="W82" s="375">
        <v>231.91300000000001</v>
      </c>
      <c r="X82" s="345">
        <f t="shared" si="75"/>
        <v>2.1556019611342174E-2</v>
      </c>
      <c r="Y82" s="323">
        <f t="shared" si="76"/>
        <v>6.8247971902486515E-3</v>
      </c>
      <c r="Z82" s="399">
        <f t="shared" si="77"/>
        <v>8.2846947831983781E-3</v>
      </c>
      <c r="AA82" s="323">
        <f t="shared" si="78"/>
        <v>2.636413299717482E-2</v>
      </c>
      <c r="AB82" s="323">
        <f t="shared" si="79"/>
        <v>5.8017243598808693E-3</v>
      </c>
      <c r="AC82" s="399">
        <f t="shared" si="80"/>
        <v>7.8730357936215162E-3</v>
      </c>
      <c r="AE82" s="394">
        <f t="shared" si="81"/>
        <v>0.22887572849086527</v>
      </c>
      <c r="AF82" s="395">
        <f t="shared" si="114"/>
        <v>-0.16120510861259688</v>
      </c>
      <c r="AG82" s="386">
        <f t="shared" si="115"/>
        <v>-6.0620789941631351E-2</v>
      </c>
      <c r="AI82" s="27">
        <f t="shared" si="105"/>
        <v>4.3830212062792633</v>
      </c>
      <c r="AJ82" s="28">
        <f t="shared" si="106"/>
        <v>1.9481541340592037</v>
      </c>
      <c r="AK82" s="402">
        <f t="shared" si="107"/>
        <v>2.2738735585602181</v>
      </c>
      <c r="AL82" s="28">
        <f t="shared" si="108"/>
        <v>5.1958687566418718</v>
      </c>
      <c r="AM82" s="28">
        <f t="shared" si="109"/>
        <v>1.8591855991870512</v>
      </c>
      <c r="AN82" s="402">
        <f t="shared" si="110"/>
        <v>2.3732884422521954</v>
      </c>
      <c r="AO82" s="384">
        <f t="shared" si="111"/>
        <v>0.18545371151709142</v>
      </c>
      <c r="AP82" s="385">
        <f t="shared" si="112"/>
        <v>-4.5668119024430735E-2</v>
      </c>
      <c r="AQ82" s="386">
        <f t="shared" si="113"/>
        <v>4.3720497702134875E-2</v>
      </c>
    </row>
    <row r="83" spans="1:43" ht="19.5" customHeight="1">
      <c r="A83" s="8" t="s">
        <v>217</v>
      </c>
      <c r="B83" s="19">
        <v>122.32000000000001</v>
      </c>
      <c r="C83" s="371">
        <v>1026.6799999999998</v>
      </c>
      <c r="D83" s="375">
        <v>1148.9999999999998</v>
      </c>
      <c r="E83" s="19">
        <v>111.97999999999999</v>
      </c>
      <c r="F83" s="369">
        <v>824.78000000000009</v>
      </c>
      <c r="G83" s="377">
        <v>936.7600000000001</v>
      </c>
      <c r="H83" s="345">
        <f t="shared" si="68"/>
        <v>6.4622335490933224E-3</v>
      </c>
      <c r="I83" s="323">
        <f t="shared" si="69"/>
        <v>4.8481599630234998E-3</v>
      </c>
      <c r="J83" s="399">
        <f t="shared" si="70"/>
        <v>4.9805938896565665E-3</v>
      </c>
      <c r="K83" s="323">
        <f t="shared" si="71"/>
        <v>6.5638959929050387E-3</v>
      </c>
      <c r="L83" s="323">
        <f t="shared" si="72"/>
        <v>3.7499853938891851E-3</v>
      </c>
      <c r="M83" s="399">
        <f t="shared" si="73"/>
        <v>3.9525374829885544E-3</v>
      </c>
      <c r="N83" s="394">
        <f t="shared" si="74"/>
        <v>-8.4532374100719565E-2</v>
      </c>
      <c r="O83" s="395">
        <f t="shared" si="74"/>
        <v>-0.19665329021700995</v>
      </c>
      <c r="P83" s="386">
        <f t="shared" si="74"/>
        <v>-0.18471714534377695</v>
      </c>
      <c r="R83" s="401">
        <v>16.178999999999998</v>
      </c>
      <c r="S83" s="369">
        <v>206.255</v>
      </c>
      <c r="T83" s="374">
        <v>222.434</v>
      </c>
      <c r="U83" s="19">
        <v>19.951000000000001</v>
      </c>
      <c r="V83" s="119">
        <v>186.53999999999996</v>
      </c>
      <c r="W83" s="375">
        <v>206.49099999999996</v>
      </c>
      <c r="X83" s="345">
        <f t="shared" si="75"/>
        <v>5.4784844451201704E-3</v>
      </c>
      <c r="Y83" s="323">
        <f t="shared" si="76"/>
        <v>7.6828323571375154E-3</v>
      </c>
      <c r="Z83" s="399">
        <f t="shared" si="77"/>
        <v>7.4643764735192056E-3</v>
      </c>
      <c r="AA83" s="323">
        <f t="shared" si="78"/>
        <v>6.7237318312471702E-3</v>
      </c>
      <c r="AB83" s="323">
        <f t="shared" si="79"/>
        <v>7.0420711465876557E-3</v>
      </c>
      <c r="AC83" s="399">
        <f t="shared" si="80"/>
        <v>7.0100038982752163E-3</v>
      </c>
      <c r="AE83" s="394">
        <f t="shared" si="81"/>
        <v>0.23314172692997109</v>
      </c>
      <c r="AF83" s="395">
        <f t="shared" si="114"/>
        <v>-9.5585561562144108E-2</v>
      </c>
      <c r="AG83" s="386">
        <f t="shared" si="115"/>
        <v>-7.1675193540556029E-2</v>
      </c>
      <c r="AI83" s="27">
        <f t="shared" si="105"/>
        <v>1.3226782210595158</v>
      </c>
      <c r="AJ83" s="28">
        <f t="shared" si="106"/>
        <v>2.0089511824521762</v>
      </c>
      <c r="AK83" s="402">
        <f t="shared" si="107"/>
        <v>1.935892080069626</v>
      </c>
      <c r="AL83" s="28">
        <f t="shared" si="108"/>
        <v>1.7816574388283624</v>
      </c>
      <c r="AM83" s="28">
        <f t="shared" si="109"/>
        <v>2.2616940274982413</v>
      </c>
      <c r="AN83" s="402">
        <f t="shared" si="110"/>
        <v>2.204310602502241</v>
      </c>
      <c r="AO83" s="384">
        <f t="shared" si="111"/>
        <v>0.34700746595886839</v>
      </c>
      <c r="AP83" s="385">
        <f t="shared" si="112"/>
        <v>0.1258083557498699</v>
      </c>
      <c r="AQ83" s="386">
        <f t="shared" si="113"/>
        <v>0.13865366008572189</v>
      </c>
    </row>
    <row r="84" spans="1:43" ht="19.5" customHeight="1">
      <c r="A84" s="8" t="s">
        <v>229</v>
      </c>
      <c r="B84" s="19">
        <v>0.53</v>
      </c>
      <c r="C84" s="371">
        <v>207.46</v>
      </c>
      <c r="D84" s="375">
        <v>207.99</v>
      </c>
      <c r="E84" s="19">
        <v>4.2699999999999996</v>
      </c>
      <c r="F84" s="369">
        <v>189.13</v>
      </c>
      <c r="G84" s="377">
        <v>193.4</v>
      </c>
      <c r="H84" s="345">
        <f t="shared" si="68"/>
        <v>2.8000194416444254E-5</v>
      </c>
      <c r="I84" s="323">
        <f t="shared" si="69"/>
        <v>9.796618867893164E-4</v>
      </c>
      <c r="J84" s="399">
        <f t="shared" si="70"/>
        <v>9.0157852315898141E-4</v>
      </c>
      <c r="K84" s="323">
        <f t="shared" si="71"/>
        <v>2.5029322994913835E-4</v>
      </c>
      <c r="L84" s="323">
        <f t="shared" si="72"/>
        <v>8.5990777849397591E-4</v>
      </c>
      <c r="M84" s="399">
        <f t="shared" si="73"/>
        <v>8.1602624921002856E-4</v>
      </c>
      <c r="N84" s="394">
        <f t="shared" si="74"/>
        <v>7.0566037735849036</v>
      </c>
      <c r="O84" s="395">
        <f t="shared" si="74"/>
        <v>-8.8354381567531143E-2</v>
      </c>
      <c r="P84" s="386">
        <f t="shared" si="74"/>
        <v>-7.0147603250156274E-2</v>
      </c>
      <c r="R84" s="401">
        <v>1.3130000000000002</v>
      </c>
      <c r="S84" s="369">
        <v>166.58000000000004</v>
      </c>
      <c r="T84" s="374">
        <v>167.89300000000003</v>
      </c>
      <c r="U84" s="19">
        <v>0.80299999999999994</v>
      </c>
      <c r="V84" s="119">
        <v>201.42499999999998</v>
      </c>
      <c r="W84" s="375">
        <v>202.22799999999998</v>
      </c>
      <c r="X84" s="345">
        <f t="shared" si="75"/>
        <v>4.4460412117206167E-4</v>
      </c>
      <c r="Y84" s="323">
        <f t="shared" si="76"/>
        <v>6.2049706142976785E-3</v>
      </c>
      <c r="Z84" s="399">
        <f t="shared" si="77"/>
        <v>5.6341052144391604E-3</v>
      </c>
      <c r="AA84" s="323">
        <f t="shared" si="78"/>
        <v>2.706208541171609E-4</v>
      </c>
      <c r="AB84" s="323">
        <f t="shared" si="79"/>
        <v>7.6039947501952325E-3</v>
      </c>
      <c r="AC84" s="399">
        <f t="shared" si="80"/>
        <v>6.8652825950787227E-3</v>
      </c>
      <c r="AE84" s="394">
        <f t="shared" si="81"/>
        <v>-0.38842345773038855</v>
      </c>
      <c r="AF84" s="395">
        <f t="shared" si="114"/>
        <v>0.20917877296193982</v>
      </c>
      <c r="AG84" s="386">
        <f t="shared" si="115"/>
        <v>0.20450525036779343</v>
      </c>
      <c r="AI84" s="27">
        <f t="shared" si="105"/>
        <v>24.773584905660378</v>
      </c>
      <c r="AJ84" s="28">
        <f t="shared" si="106"/>
        <v>8.029499662585561</v>
      </c>
      <c r="AK84" s="402">
        <f t="shared" si="107"/>
        <v>8.0721669311024584</v>
      </c>
      <c r="AL84" s="28">
        <f t="shared" si="108"/>
        <v>1.8805620608899298</v>
      </c>
      <c r="AM84" s="28">
        <f t="shared" si="109"/>
        <v>10.650081954211387</v>
      </c>
      <c r="AN84" s="402">
        <f t="shared" si="110"/>
        <v>10.456463288521199</v>
      </c>
      <c r="AO84" s="384">
        <f t="shared" si="111"/>
        <v>-0.92409003105318643</v>
      </c>
      <c r="AP84" s="385">
        <f t="shared" si="112"/>
        <v>0.32636931337537145</v>
      </c>
      <c r="AQ84" s="386">
        <f t="shared" si="113"/>
        <v>0.29537252856255103</v>
      </c>
    </row>
    <row r="85" spans="1:43" ht="19.5" customHeight="1">
      <c r="A85" s="8" t="s">
        <v>222</v>
      </c>
      <c r="B85" s="19">
        <v>172.23000000000002</v>
      </c>
      <c r="C85" s="371">
        <v>1182.45</v>
      </c>
      <c r="D85" s="375">
        <v>1354.68</v>
      </c>
      <c r="E85" s="19">
        <v>342.15</v>
      </c>
      <c r="F85" s="369">
        <v>1219.55</v>
      </c>
      <c r="G85" s="377">
        <v>1561.6999999999998</v>
      </c>
      <c r="H85" s="345">
        <f t="shared" si="68"/>
        <v>9.0990065742343283E-3</v>
      </c>
      <c r="I85" s="323">
        <f t="shared" si="69"/>
        <v>5.583732758286066E-3</v>
      </c>
      <c r="J85" s="399">
        <f t="shared" si="70"/>
        <v>5.8721592083898688E-3</v>
      </c>
      <c r="K85" s="323">
        <f t="shared" si="71"/>
        <v>2.0055697570748876E-2</v>
      </c>
      <c r="L85" s="323">
        <f t="shared" si="72"/>
        <v>5.5448661305045645E-3</v>
      </c>
      <c r="M85" s="399">
        <f t="shared" si="73"/>
        <v>6.5893908655186208E-3</v>
      </c>
      <c r="N85" s="394">
        <f t="shared" si="74"/>
        <v>0.98658770249085492</v>
      </c>
      <c r="O85" s="395">
        <f t="shared" si="74"/>
        <v>3.1375533849211303E-2</v>
      </c>
      <c r="P85" s="386">
        <f t="shared" si="74"/>
        <v>0.15281837777187213</v>
      </c>
      <c r="R85" s="401">
        <v>20.975000000000001</v>
      </c>
      <c r="S85" s="369">
        <v>159.76399999999998</v>
      </c>
      <c r="T85" s="374">
        <v>180.73899999999998</v>
      </c>
      <c r="U85" s="19">
        <v>37.943999999999996</v>
      </c>
      <c r="V85" s="119">
        <v>147.12</v>
      </c>
      <c r="W85" s="375">
        <v>185.06399999999999</v>
      </c>
      <c r="X85" s="345">
        <f t="shared" si="75"/>
        <v>7.1024915777486621E-3</v>
      </c>
      <c r="Y85" s="323">
        <f t="shared" si="76"/>
        <v>5.9510801129946814E-3</v>
      </c>
      <c r="Z85" s="399">
        <f t="shared" si="77"/>
        <v>6.0651876037268919E-3</v>
      </c>
      <c r="AA85" s="323">
        <f t="shared" si="78"/>
        <v>1.2787593634647014E-2</v>
      </c>
      <c r="AB85" s="323">
        <f t="shared" si="79"/>
        <v>5.5539268097243273E-3</v>
      </c>
      <c r="AC85" s="399">
        <f t="shared" si="80"/>
        <v>6.2825951805667302E-3</v>
      </c>
      <c r="AE85" s="394">
        <f t="shared" si="81"/>
        <v>0.80901072705601873</v>
      </c>
      <c r="AF85" s="395">
        <f t="shared" si="114"/>
        <v>-7.914173405773503E-2</v>
      </c>
      <c r="AG85" s="386">
        <f t="shared" si="115"/>
        <v>2.3929533747558733E-2</v>
      </c>
      <c r="AI85" s="27">
        <f t="shared" si="105"/>
        <v>1.217848226209139</v>
      </c>
      <c r="AJ85" s="28">
        <f t="shared" si="106"/>
        <v>1.3511268975432364</v>
      </c>
      <c r="AK85" s="402">
        <f t="shared" si="107"/>
        <v>1.3341822423007645</v>
      </c>
      <c r="AL85" s="28">
        <f t="shared" si="108"/>
        <v>1.1089872862779482</v>
      </c>
      <c r="AM85" s="28">
        <f t="shared" si="109"/>
        <v>1.2063466032552992</v>
      </c>
      <c r="AN85" s="402">
        <f t="shared" si="110"/>
        <v>1.1850163283601205</v>
      </c>
      <c r="AO85" s="384">
        <f t="shared" si="111"/>
        <v>-8.9387936516562558E-2</v>
      </c>
      <c r="AP85" s="385">
        <f t="shared" si="112"/>
        <v>-0.10715521580629643</v>
      </c>
      <c r="AQ85" s="386">
        <f t="shared" si="113"/>
        <v>-0.11180325236784076</v>
      </c>
    </row>
    <row r="86" spans="1:43" ht="19.5" customHeight="1">
      <c r="A86" s="8" t="s">
        <v>224</v>
      </c>
      <c r="B86" s="19">
        <v>2.0100000000000002</v>
      </c>
      <c r="C86" s="371">
        <v>26.22</v>
      </c>
      <c r="D86" s="375">
        <v>28.23</v>
      </c>
      <c r="E86" s="19">
        <v>0.18</v>
      </c>
      <c r="F86" s="369">
        <v>18.73</v>
      </c>
      <c r="G86" s="377">
        <v>18.91</v>
      </c>
      <c r="H86" s="345">
        <f t="shared" si="68"/>
        <v>1.0618941656047727E-4</v>
      </c>
      <c r="I86" s="323">
        <f t="shared" si="69"/>
        <v>1.2381536041461427E-4</v>
      </c>
      <c r="J86" s="399">
        <f t="shared" si="70"/>
        <v>1.2236916057876843E-4</v>
      </c>
      <c r="K86" s="323">
        <f t="shared" si="71"/>
        <v>1.0551002667645177E-5</v>
      </c>
      <c r="L86" s="323">
        <f t="shared" si="72"/>
        <v>8.515874103099545E-5</v>
      </c>
      <c r="M86" s="399">
        <f t="shared" si="73"/>
        <v>7.97882956182091E-5</v>
      </c>
      <c r="N86" s="394">
        <f t="shared" si="74"/>
        <v>-0.91044776119402993</v>
      </c>
      <c r="O86" s="395">
        <f t="shared" si="74"/>
        <v>-0.28565980167810828</v>
      </c>
      <c r="P86" s="386">
        <f t="shared" si="74"/>
        <v>-0.33014523556500175</v>
      </c>
      <c r="R86" s="401">
        <v>4.0999999999999996</v>
      </c>
      <c r="S86" s="369">
        <v>179.58500000000001</v>
      </c>
      <c r="T86" s="374">
        <v>183.685</v>
      </c>
      <c r="U86" s="19">
        <v>10.5</v>
      </c>
      <c r="V86" s="119">
        <v>136.19499999999999</v>
      </c>
      <c r="W86" s="375">
        <v>146.69499999999999</v>
      </c>
      <c r="X86" s="345">
        <f t="shared" si="75"/>
        <v>1.3883297005372829E-3</v>
      </c>
      <c r="Y86" s="323">
        <f t="shared" si="76"/>
        <v>6.6893963727257082E-3</v>
      </c>
      <c r="Z86" s="399">
        <f t="shared" si="77"/>
        <v>6.1640486280801288E-3</v>
      </c>
      <c r="AA86" s="323">
        <f t="shared" si="78"/>
        <v>3.5386288520923904E-3</v>
      </c>
      <c r="AB86" s="323">
        <f t="shared" si="79"/>
        <v>5.1414971577651222E-3</v>
      </c>
      <c r="AC86" s="399">
        <f t="shared" si="80"/>
        <v>4.980035555338891E-3</v>
      </c>
      <c r="AE86" s="394">
        <f t="shared" si="81"/>
        <v>1.5609756097560978</v>
      </c>
      <c r="AF86" s="395">
        <f t="shared" si="114"/>
        <v>-0.24161260684355604</v>
      </c>
      <c r="AG86" s="386">
        <f t="shared" si="115"/>
        <v>-0.20137735797697148</v>
      </c>
      <c r="AI86" s="27">
        <f t="shared" si="105"/>
        <v>20.398009950248749</v>
      </c>
      <c r="AJ86" s="28">
        <f t="shared" si="106"/>
        <v>68.491609458428684</v>
      </c>
      <c r="AK86" s="402">
        <f t="shared" si="107"/>
        <v>65.067304286220335</v>
      </c>
      <c r="AL86" s="28">
        <f t="shared" si="108"/>
        <v>583.33333333333337</v>
      </c>
      <c r="AM86" s="28">
        <f t="shared" si="109"/>
        <v>72.714895888948206</v>
      </c>
      <c r="AN86" s="402">
        <f t="shared" si="110"/>
        <v>77.575356953992582</v>
      </c>
      <c r="AO86" s="384">
        <f t="shared" si="111"/>
        <v>27.59756097560977</v>
      </c>
      <c r="AP86" s="385">
        <f t="shared" si="112"/>
        <v>6.1661369383980771E-2</v>
      </c>
      <c r="AQ86" s="386">
        <f t="shared" si="113"/>
        <v>0.19223253222158071</v>
      </c>
    </row>
    <row r="87" spans="1:43" ht="19.5" customHeight="1">
      <c r="A87" s="8" t="s">
        <v>239</v>
      </c>
      <c r="B87" s="19"/>
      <c r="C87" s="371">
        <v>240</v>
      </c>
      <c r="D87" s="375">
        <v>240</v>
      </c>
      <c r="E87" s="19">
        <v>81</v>
      </c>
      <c r="F87" s="369">
        <v>330</v>
      </c>
      <c r="G87" s="377">
        <v>411</v>
      </c>
      <c r="H87" s="345">
        <f t="shared" si="68"/>
        <v>0</v>
      </c>
      <c r="I87" s="323">
        <f t="shared" si="69"/>
        <v>1.133321376792808E-3</v>
      </c>
      <c r="J87" s="399">
        <f t="shared" si="70"/>
        <v>1.0403329273434084E-3</v>
      </c>
      <c r="K87" s="323">
        <f t="shared" si="71"/>
        <v>4.7479512004403304E-3</v>
      </c>
      <c r="L87" s="323">
        <f t="shared" si="72"/>
        <v>1.5003942626923919E-3</v>
      </c>
      <c r="M87" s="399">
        <f t="shared" si="73"/>
        <v>1.7341612638331009E-3</v>
      </c>
      <c r="N87" s="394"/>
      <c r="O87" s="395">
        <f t="shared" si="74"/>
        <v>0.375</v>
      </c>
      <c r="P87" s="386">
        <f t="shared" si="74"/>
        <v>0.71250000000000002</v>
      </c>
      <c r="R87" s="401"/>
      <c r="S87" s="369">
        <v>71.599999999999994</v>
      </c>
      <c r="T87" s="374">
        <v>71.599999999999994</v>
      </c>
      <c r="U87" s="19">
        <v>24.978000000000002</v>
      </c>
      <c r="V87" s="119">
        <v>98.48</v>
      </c>
      <c r="W87" s="375">
        <v>123.458</v>
      </c>
      <c r="X87" s="345">
        <f t="shared" si="75"/>
        <v>0</v>
      </c>
      <c r="Y87" s="323">
        <f t="shared" si="76"/>
        <v>2.6670422378659723E-3</v>
      </c>
      <c r="Z87" s="399">
        <f t="shared" si="77"/>
        <v>2.4027322958899049E-3</v>
      </c>
      <c r="AA87" s="323">
        <f t="shared" si="78"/>
        <v>8.4178925207203555E-3</v>
      </c>
      <c r="AB87" s="323">
        <f t="shared" si="79"/>
        <v>3.717718272305953E-3</v>
      </c>
      <c r="AC87" s="399">
        <f t="shared" si="80"/>
        <v>4.1911805418796064E-3</v>
      </c>
      <c r="AE87" s="394"/>
      <c r="AF87" s="395">
        <f t="shared" si="114"/>
        <v>0.37541899441340798</v>
      </c>
      <c r="AG87" s="386">
        <f t="shared" si="115"/>
        <v>0.72427374301675984</v>
      </c>
      <c r="AI87" s="27"/>
      <c r="AJ87" s="28">
        <f t="shared" si="106"/>
        <v>2.9833333333333329</v>
      </c>
      <c r="AK87" s="402">
        <f t="shared" si="107"/>
        <v>2.9833333333333329</v>
      </c>
      <c r="AL87" s="28">
        <f t="shared" si="108"/>
        <v>3.0837037037037041</v>
      </c>
      <c r="AM87" s="28">
        <f t="shared" si="109"/>
        <v>2.9842424242424244</v>
      </c>
      <c r="AN87" s="402">
        <f t="shared" si="110"/>
        <v>3.0038442822384424</v>
      </c>
      <c r="AO87" s="384"/>
      <c r="AP87" s="385">
        <f t="shared" si="112"/>
        <v>3.047232097513122E-4</v>
      </c>
      <c r="AQ87" s="386">
        <f t="shared" si="113"/>
        <v>6.875178403947288E-3</v>
      </c>
    </row>
    <row r="88" spans="1:43" ht="19.5" customHeight="1">
      <c r="A88" s="8" t="s">
        <v>225</v>
      </c>
      <c r="B88" s="19">
        <v>1.1300000000000001</v>
      </c>
      <c r="C88" s="371">
        <v>959.25</v>
      </c>
      <c r="D88" s="375">
        <v>960.38</v>
      </c>
      <c r="E88" s="19">
        <v>0.06</v>
      </c>
      <c r="F88" s="369">
        <v>501.44000000000005</v>
      </c>
      <c r="G88" s="377">
        <v>501.50000000000006</v>
      </c>
      <c r="H88" s="345">
        <f t="shared" si="68"/>
        <v>5.969852771807926E-5</v>
      </c>
      <c r="I88" s="323">
        <f t="shared" si="69"/>
        <v>4.5297438778687544E-3</v>
      </c>
      <c r="J88" s="399">
        <f t="shared" si="70"/>
        <v>4.1629789031752606E-3</v>
      </c>
      <c r="K88" s="323">
        <f t="shared" si="71"/>
        <v>3.5170008892150592E-6</v>
      </c>
      <c r="L88" s="323">
        <f t="shared" si="72"/>
        <v>2.2798718154074939E-3</v>
      </c>
      <c r="M88" s="399">
        <f t="shared" si="73"/>
        <v>2.1160142915141122E-3</v>
      </c>
      <c r="N88" s="394">
        <f t="shared" si="74"/>
        <v>-0.94690265486725655</v>
      </c>
      <c r="O88" s="395">
        <f t="shared" si="74"/>
        <v>-0.47725827469377113</v>
      </c>
      <c r="P88" s="386">
        <f t="shared" si="74"/>
        <v>-0.47781086653199767</v>
      </c>
      <c r="R88" s="401">
        <v>0.497</v>
      </c>
      <c r="S88" s="369">
        <v>230.33</v>
      </c>
      <c r="T88" s="374">
        <v>230.82700000000003</v>
      </c>
      <c r="U88" s="19">
        <v>0.05</v>
      </c>
      <c r="V88" s="119">
        <v>119.80099999999999</v>
      </c>
      <c r="W88" s="375">
        <v>119.85099999999998</v>
      </c>
      <c r="X88" s="345">
        <f t="shared" si="75"/>
        <v>1.6829264906512918E-4</v>
      </c>
      <c r="Y88" s="323">
        <f t="shared" si="76"/>
        <v>8.5796066850233159E-3</v>
      </c>
      <c r="Z88" s="399">
        <f t="shared" si="77"/>
        <v>7.7460263640136756E-3</v>
      </c>
      <c r="AA88" s="323">
        <f t="shared" si="78"/>
        <v>1.6850613581392336E-5</v>
      </c>
      <c r="AB88" s="323">
        <f t="shared" si="79"/>
        <v>4.5226072983400225E-3</v>
      </c>
      <c r="AC88" s="399">
        <f t="shared" si="80"/>
        <v>4.0687292773640641E-3</v>
      </c>
      <c r="AE88" s="394">
        <f t="shared" si="81"/>
        <v>-0.89939637826961771</v>
      </c>
      <c r="AF88" s="395">
        <f t="shared" si="114"/>
        <v>-0.47987235705292414</v>
      </c>
      <c r="AG88" s="386">
        <f t="shared" si="115"/>
        <v>-0.48077564582999399</v>
      </c>
      <c r="AI88" s="27">
        <f t="shared" si="105"/>
        <v>4.3982300884955752</v>
      </c>
      <c r="AJ88" s="28">
        <f t="shared" si="106"/>
        <v>2.4011467292155331</v>
      </c>
      <c r="AK88" s="402">
        <f t="shared" si="107"/>
        <v>2.403496532622504</v>
      </c>
      <c r="AL88" s="28">
        <f t="shared" si="108"/>
        <v>8.3333333333333339</v>
      </c>
      <c r="AM88" s="28">
        <f t="shared" si="109"/>
        <v>2.3891392788768342</v>
      </c>
      <c r="AN88" s="402">
        <f t="shared" si="110"/>
        <v>2.3898504486540375</v>
      </c>
      <c r="AO88" s="384">
        <f t="shared" si="111"/>
        <v>0.89470154258886669</v>
      </c>
      <c r="AP88" s="385">
        <f t="shared" si="112"/>
        <v>-5.0007149469877554E-3</v>
      </c>
      <c r="AQ88" s="386">
        <f t="shared" si="113"/>
        <v>-5.6775966943363671E-3</v>
      </c>
    </row>
    <row r="89" spans="1:43" ht="19.5" customHeight="1">
      <c r="A89" s="8" t="s">
        <v>240</v>
      </c>
      <c r="B89" s="19">
        <v>54.63</v>
      </c>
      <c r="C89" s="371">
        <v>948.25</v>
      </c>
      <c r="D89" s="375">
        <v>1002.88</v>
      </c>
      <c r="E89" s="19">
        <v>26.46</v>
      </c>
      <c r="F89" s="369">
        <v>362.67</v>
      </c>
      <c r="G89" s="377">
        <v>389.13</v>
      </c>
      <c r="H89" s="345">
        <f t="shared" si="68"/>
        <v>2.8861332471138671E-3</v>
      </c>
      <c r="I89" s="323">
        <f t="shared" si="69"/>
        <v>4.4777999814324173E-3</v>
      </c>
      <c r="J89" s="399">
        <f t="shared" si="70"/>
        <v>4.3472045257256561E-3</v>
      </c>
      <c r="K89" s="323">
        <f t="shared" si="71"/>
        <v>1.5509973921438412E-3</v>
      </c>
      <c r="L89" s="323">
        <f t="shared" si="72"/>
        <v>1.6489332946989386E-3</v>
      </c>
      <c r="M89" s="399">
        <f t="shared" si="73"/>
        <v>1.641883631618916E-3</v>
      </c>
      <c r="N89" s="394">
        <f t="shared" ref="N89:N93" si="116">(E89-B89)/B89</f>
        <v>-0.51565074135090605</v>
      </c>
      <c r="O89" s="395">
        <f t="shared" ref="O89:O93" si="117">(F89-C89)/C89</f>
        <v>-0.61753756920643288</v>
      </c>
      <c r="P89" s="386">
        <f t="shared" ref="P89:P93" si="118">(G89-D89)/D89</f>
        <v>-0.61198747606892145</v>
      </c>
      <c r="R89" s="401">
        <v>17.033999999999999</v>
      </c>
      <c r="S89" s="369">
        <v>236.98400000000001</v>
      </c>
      <c r="T89" s="374">
        <v>254.018</v>
      </c>
      <c r="U89" s="19">
        <v>8.516</v>
      </c>
      <c r="V89" s="119">
        <v>105.87</v>
      </c>
      <c r="W89" s="375">
        <v>114.38600000000001</v>
      </c>
      <c r="X89" s="345">
        <f t="shared" si="75"/>
        <v>5.768001980232214E-3</v>
      </c>
      <c r="Y89" s="323">
        <f t="shared" si="76"/>
        <v>8.8274628170171739E-3</v>
      </c>
      <c r="Z89" s="399">
        <f t="shared" si="77"/>
        <v>8.5242633008011433E-3</v>
      </c>
      <c r="AA89" s="323">
        <f t="shared" si="78"/>
        <v>2.8699965051827425E-3</v>
      </c>
      <c r="AB89" s="323">
        <f t="shared" si="79"/>
        <v>3.9966981467204638E-3</v>
      </c>
      <c r="AC89" s="399">
        <f t="shared" si="80"/>
        <v>3.8832022020722891E-3</v>
      </c>
      <c r="AE89" s="394">
        <f t="shared" si="81"/>
        <v>-0.5000587061171774</v>
      </c>
      <c r="AF89" s="395">
        <f t="shared" si="114"/>
        <v>-0.55326097964419541</v>
      </c>
      <c r="AG89" s="386">
        <f t="shared" si="115"/>
        <v>-0.54969332881921751</v>
      </c>
      <c r="AI89" s="27">
        <f t="shared" si="105"/>
        <v>3.1180669961559584</v>
      </c>
      <c r="AJ89" s="28">
        <f t="shared" si="106"/>
        <v>2.4991721592407066</v>
      </c>
      <c r="AK89" s="402">
        <f t="shared" si="107"/>
        <v>2.532885290363752</v>
      </c>
      <c r="AL89" s="28">
        <f t="shared" si="108"/>
        <v>3.2184429327286468</v>
      </c>
      <c r="AM89" s="28">
        <f t="shared" si="109"/>
        <v>2.9191827280999254</v>
      </c>
      <c r="AN89" s="402">
        <f t="shared" si="110"/>
        <v>2.9395317760131578</v>
      </c>
      <c r="AO89" s="384">
        <f t="shared" si="111"/>
        <v>3.2191719002970333E-2</v>
      </c>
      <c r="AP89" s="385">
        <f t="shared" si="112"/>
        <v>0.16805987827058125</v>
      </c>
      <c r="AQ89" s="386">
        <f t="shared" si="113"/>
        <v>0.16054674374574882</v>
      </c>
    </row>
    <row r="90" spans="1:43" ht="19.5" customHeight="1">
      <c r="A90" s="8" t="s">
        <v>218</v>
      </c>
      <c r="B90" s="19">
        <v>415.15999999999997</v>
      </c>
      <c r="C90" s="371">
        <v>363.78000000000003</v>
      </c>
      <c r="D90" s="375">
        <v>778.94</v>
      </c>
      <c r="E90" s="19">
        <v>271.40000000000003</v>
      </c>
      <c r="F90" s="369">
        <v>393.66999999999996</v>
      </c>
      <c r="G90" s="377">
        <v>665.06999999999994</v>
      </c>
      <c r="H90" s="345">
        <f t="shared" si="68"/>
        <v>2.1933133422511311E-2</v>
      </c>
      <c r="I90" s="323">
        <f t="shared" si="69"/>
        <v>1.7178318768736988E-3</v>
      </c>
      <c r="J90" s="399">
        <f t="shared" si="70"/>
        <v>3.3764872101036442E-3</v>
      </c>
      <c r="K90" s="323">
        <f t="shared" si="71"/>
        <v>1.5908567355549453E-2</v>
      </c>
      <c r="L90" s="323">
        <f t="shared" si="72"/>
        <v>1.7898794224064055E-3</v>
      </c>
      <c r="M90" s="399">
        <f t="shared" si="73"/>
        <v>2.8061767195559132E-3</v>
      </c>
      <c r="N90" s="394">
        <f t="shared" si="116"/>
        <v>-0.34627613450236039</v>
      </c>
      <c r="O90" s="395">
        <f t="shared" si="117"/>
        <v>8.2165044807300913E-2</v>
      </c>
      <c r="P90" s="386">
        <f t="shared" si="118"/>
        <v>-0.14618584229850837</v>
      </c>
      <c r="R90" s="401">
        <v>75.203999999999994</v>
      </c>
      <c r="S90" s="369">
        <v>64.691000000000003</v>
      </c>
      <c r="T90" s="374">
        <v>139.89499999999998</v>
      </c>
      <c r="U90" s="19">
        <v>42.739999999999995</v>
      </c>
      <c r="V90" s="119">
        <v>69.807000000000002</v>
      </c>
      <c r="W90" s="375">
        <v>112.547</v>
      </c>
      <c r="X90" s="345">
        <f t="shared" si="75"/>
        <v>2.546535287785508E-2</v>
      </c>
      <c r="Y90" s="323">
        <f t="shared" si="76"/>
        <v>2.4096875615892128E-3</v>
      </c>
      <c r="Z90" s="399">
        <f t="shared" si="77"/>
        <v>4.6945563482334949E-3</v>
      </c>
      <c r="AA90" s="323">
        <f t="shared" si="78"/>
        <v>1.4403904489374167E-2</v>
      </c>
      <c r="AB90" s="323">
        <f t="shared" si="79"/>
        <v>2.6352839097772305E-3</v>
      </c>
      <c r="AC90" s="399">
        <f t="shared" si="80"/>
        <v>3.8207714076602898E-3</v>
      </c>
      <c r="AE90" s="394">
        <f t="shared" si="81"/>
        <v>-0.43167916600180845</v>
      </c>
      <c r="AF90" s="395">
        <f t="shared" si="114"/>
        <v>7.9083643783524754E-2</v>
      </c>
      <c r="AG90" s="386">
        <f t="shared" si="115"/>
        <v>-0.19548947424854346</v>
      </c>
      <c r="AI90" s="27">
        <f t="shared" si="105"/>
        <v>1.8114461894209462</v>
      </c>
      <c r="AJ90" s="28">
        <f t="shared" si="106"/>
        <v>1.7783000714717687</v>
      </c>
      <c r="AK90" s="402">
        <f t="shared" si="107"/>
        <v>1.7959663131948542</v>
      </c>
      <c r="AL90" s="28">
        <f t="shared" si="108"/>
        <v>1.574797347089167</v>
      </c>
      <c r="AM90" s="28">
        <f t="shared" si="109"/>
        <v>1.7732364670917269</v>
      </c>
      <c r="AN90" s="402">
        <f t="shared" si="110"/>
        <v>1.6922579578089525</v>
      </c>
      <c r="AO90" s="384">
        <f t="shared" si="111"/>
        <v>-0.13064083477270019</v>
      </c>
      <c r="AP90" s="385">
        <f t="shared" si="112"/>
        <v>-2.8474409135298838E-3</v>
      </c>
      <c r="AQ90" s="386">
        <f t="shared" si="113"/>
        <v>-5.774515625597363E-2</v>
      </c>
    </row>
    <row r="91" spans="1:43" ht="19.5" customHeight="1">
      <c r="A91" s="8" t="s">
        <v>241</v>
      </c>
      <c r="B91" s="19">
        <v>36.03</v>
      </c>
      <c r="C91" s="371">
        <v>446.66999999999996</v>
      </c>
      <c r="D91" s="375">
        <v>482.69999999999993</v>
      </c>
      <c r="E91" s="19">
        <v>2.48</v>
      </c>
      <c r="F91" s="369">
        <v>560.88000000000011</v>
      </c>
      <c r="G91" s="377">
        <v>563.36000000000013</v>
      </c>
      <c r="H91" s="345">
        <f t="shared" si="68"/>
        <v>1.9034849147631819E-3</v>
      </c>
      <c r="I91" s="323">
        <f t="shared" si="69"/>
        <v>2.1092527473835147E-3</v>
      </c>
      <c r="J91" s="399">
        <f t="shared" si="70"/>
        <v>2.09236960011943E-3</v>
      </c>
      <c r="K91" s="323">
        <f t="shared" si="71"/>
        <v>1.4536937008755577E-4</v>
      </c>
      <c r="L91" s="323">
        <f t="shared" si="72"/>
        <v>2.5501246486633604E-3</v>
      </c>
      <c r="M91" s="399">
        <f t="shared" si="73"/>
        <v>2.3770245488881165E-3</v>
      </c>
      <c r="N91" s="394">
        <f t="shared" si="116"/>
        <v>-0.93116847071884545</v>
      </c>
      <c r="O91" s="395">
        <f t="shared" si="117"/>
        <v>0.2556921217005847</v>
      </c>
      <c r="P91" s="386">
        <f t="shared" si="118"/>
        <v>0.16710171949451047</v>
      </c>
      <c r="R91" s="401">
        <v>4.4000000000000004</v>
      </c>
      <c r="S91" s="369">
        <v>81.651999999999987</v>
      </c>
      <c r="T91" s="374">
        <v>86.051999999999992</v>
      </c>
      <c r="U91" s="19">
        <v>0.64300000000000002</v>
      </c>
      <c r="V91" s="119">
        <v>109.07499999999999</v>
      </c>
      <c r="W91" s="375">
        <v>109.71799999999999</v>
      </c>
      <c r="X91" s="345">
        <f t="shared" si="75"/>
        <v>1.4899148005765965E-3</v>
      </c>
      <c r="Y91" s="323">
        <f t="shared" si="76"/>
        <v>3.0414711285786642E-3</v>
      </c>
      <c r="Z91" s="399">
        <f t="shared" si="77"/>
        <v>2.8877083732670125E-3</v>
      </c>
      <c r="AA91" s="323">
        <f t="shared" si="78"/>
        <v>2.1669889065670543E-4</v>
      </c>
      <c r="AB91" s="323">
        <f t="shared" si="79"/>
        <v>4.1176900949611269E-3</v>
      </c>
      <c r="AC91" s="399">
        <f t="shared" si="80"/>
        <v>3.724731865848682E-3</v>
      </c>
      <c r="AE91" s="394">
        <f t="shared" si="81"/>
        <v>-0.85386363636363638</v>
      </c>
      <c r="AF91" s="395">
        <f t="shared" si="114"/>
        <v>0.33585215303972965</v>
      </c>
      <c r="AG91" s="386">
        <f t="shared" si="115"/>
        <v>0.2750197554966764</v>
      </c>
      <c r="AI91" s="27">
        <f t="shared" si="105"/>
        <v>1.2212045517624202</v>
      </c>
      <c r="AJ91" s="28">
        <f t="shared" si="106"/>
        <v>1.8280162088342622</v>
      </c>
      <c r="AK91" s="402">
        <f t="shared" si="107"/>
        <v>1.7827221876942201</v>
      </c>
      <c r="AL91" s="28">
        <f t="shared" si="108"/>
        <v>2.592741935483871</v>
      </c>
      <c r="AM91" s="28">
        <f t="shared" si="109"/>
        <v>1.9447118813293391</v>
      </c>
      <c r="AN91" s="402">
        <f t="shared" si="110"/>
        <v>1.9475646123260431</v>
      </c>
      <c r="AO91" s="384">
        <f t="shared" si="111"/>
        <v>1.1231020894428154</v>
      </c>
      <c r="AP91" s="385">
        <f t="shared" si="112"/>
        <v>6.3837329193866685E-2</v>
      </c>
      <c r="AQ91" s="386">
        <f t="shared" si="113"/>
        <v>9.2466692662321562E-2</v>
      </c>
    </row>
    <row r="92" spans="1:43" ht="19.5" customHeight="1">
      <c r="A92" s="8" t="s">
        <v>242</v>
      </c>
      <c r="B92" s="19"/>
      <c r="C92" s="371">
        <v>4</v>
      </c>
      <c r="D92" s="375">
        <v>4</v>
      </c>
      <c r="E92" s="19"/>
      <c r="F92" s="369">
        <v>921.9</v>
      </c>
      <c r="G92" s="377">
        <v>921.9</v>
      </c>
      <c r="H92" s="345">
        <f t="shared" si="68"/>
        <v>0</v>
      </c>
      <c r="I92" s="323">
        <f t="shared" si="69"/>
        <v>1.8888689613213467E-5</v>
      </c>
      <c r="J92" s="399">
        <f t="shared" si="70"/>
        <v>1.733888212239014E-5</v>
      </c>
      <c r="K92" s="323">
        <f t="shared" si="71"/>
        <v>0</v>
      </c>
      <c r="L92" s="323">
        <f t="shared" si="72"/>
        <v>4.191555972048836E-3</v>
      </c>
      <c r="M92" s="399">
        <f t="shared" si="73"/>
        <v>3.8898376377803786E-3</v>
      </c>
      <c r="N92" s="394"/>
      <c r="O92" s="395">
        <f t="shared" si="117"/>
        <v>229.47499999999999</v>
      </c>
      <c r="P92" s="386">
        <f t="shared" si="118"/>
        <v>229.47499999999999</v>
      </c>
      <c r="R92" s="401"/>
      <c r="S92" s="369">
        <v>0.34399999999999997</v>
      </c>
      <c r="T92" s="374">
        <v>0.34399999999999997</v>
      </c>
      <c r="U92" s="19"/>
      <c r="V92" s="119">
        <v>106.28100000000001</v>
      </c>
      <c r="W92" s="375">
        <v>106.28100000000001</v>
      </c>
      <c r="X92" s="345">
        <f t="shared" si="75"/>
        <v>0</v>
      </c>
      <c r="Y92" s="323">
        <f t="shared" si="76"/>
        <v>1.2813722483601878E-5</v>
      </c>
      <c r="Z92" s="399">
        <f t="shared" si="77"/>
        <v>1.1543853488633063E-5</v>
      </c>
      <c r="AA92" s="323">
        <f t="shared" si="78"/>
        <v>0</v>
      </c>
      <c r="AB92" s="323">
        <f t="shared" si="79"/>
        <v>4.0122138068536652E-3</v>
      </c>
      <c r="AC92" s="399">
        <f t="shared" si="80"/>
        <v>3.6080518003815585E-3</v>
      </c>
      <c r="AE92" s="394"/>
      <c r="AF92" s="395">
        <f t="shared" si="114"/>
        <v>307.95639534883725</v>
      </c>
      <c r="AG92" s="386">
        <f t="shared" si="115"/>
        <v>307.95639534883725</v>
      </c>
      <c r="AI92" s="27"/>
      <c r="AJ92" s="28">
        <f t="shared" si="106"/>
        <v>0.85999999999999988</v>
      </c>
      <c r="AK92" s="402">
        <f t="shared" si="107"/>
        <v>0.85999999999999988</v>
      </c>
      <c r="AL92" s="28"/>
      <c r="AM92" s="28">
        <f t="shared" si="109"/>
        <v>1.1528473804100228</v>
      </c>
      <c r="AN92" s="402">
        <f t="shared" si="110"/>
        <v>1.1528473804100228</v>
      </c>
      <c r="AO92" s="384" t="e">
        <f t="shared" si="111"/>
        <v>#DIV/0!</v>
      </c>
      <c r="AP92" s="385">
        <f t="shared" si="112"/>
        <v>0.34052020977909642</v>
      </c>
      <c r="AQ92" s="386">
        <f t="shared" si="113"/>
        <v>0.34052020977909642</v>
      </c>
    </row>
    <row r="93" spans="1:43" ht="19.5" customHeight="1">
      <c r="A93" s="8" t="s">
        <v>219</v>
      </c>
      <c r="B93" s="19">
        <v>362.9</v>
      </c>
      <c r="C93" s="371">
        <v>296.83999999999997</v>
      </c>
      <c r="D93" s="375">
        <v>659.74</v>
      </c>
      <c r="E93" s="19">
        <v>311.64999999999998</v>
      </c>
      <c r="F93" s="369">
        <v>475.59000000000003</v>
      </c>
      <c r="G93" s="377">
        <v>787.24</v>
      </c>
      <c r="H93" s="345">
        <f t="shared" si="68"/>
        <v>1.9172208591938904E-2</v>
      </c>
      <c r="I93" s="323">
        <f t="shared" si="69"/>
        <v>1.4017296561965713E-3</v>
      </c>
      <c r="J93" s="399">
        <f t="shared" si="70"/>
        <v>2.8597885228564177E-3</v>
      </c>
      <c r="K93" s="323">
        <f t="shared" si="71"/>
        <v>1.8267888785397885E-2</v>
      </c>
      <c r="L93" s="323">
        <f t="shared" si="72"/>
        <v>2.1623409314965899E-3</v>
      </c>
      <c r="M93" s="399">
        <f t="shared" si="73"/>
        <v>3.3216572100729204E-3</v>
      </c>
      <c r="N93" s="394">
        <f t="shared" si="116"/>
        <v>-0.14122347754202261</v>
      </c>
      <c r="O93" s="395">
        <f t="shared" si="117"/>
        <v>0.60217625656919582</v>
      </c>
      <c r="P93" s="386">
        <f t="shared" si="118"/>
        <v>0.19325795010155516</v>
      </c>
      <c r="R93" s="401">
        <v>29.259999999999998</v>
      </c>
      <c r="S93" s="369">
        <v>46.410999999999994</v>
      </c>
      <c r="T93" s="374">
        <v>75.670999999999992</v>
      </c>
      <c r="U93" s="19">
        <v>30.893000000000004</v>
      </c>
      <c r="V93" s="119">
        <v>71.545999999999992</v>
      </c>
      <c r="W93" s="375">
        <v>102.43899999999999</v>
      </c>
      <c r="X93" s="345">
        <f t="shared" si="75"/>
        <v>9.9079334238343659E-3</v>
      </c>
      <c r="Y93" s="323">
        <f t="shared" si="76"/>
        <v>1.7287723086815312E-3</v>
      </c>
      <c r="Z93" s="399">
        <f t="shared" si="77"/>
        <v>2.539345748076606E-3</v>
      </c>
      <c r="AA93" s="323">
        <f t="shared" si="78"/>
        <v>1.041132010739907E-2</v>
      </c>
      <c r="AB93" s="323">
        <f t="shared" si="79"/>
        <v>2.7009328951096839E-3</v>
      </c>
      <c r="AC93" s="399">
        <f t="shared" si="80"/>
        <v>3.4776227018873218E-3</v>
      </c>
      <c r="AE93" s="394">
        <f t="shared" si="81"/>
        <v>5.580997949419024E-2</v>
      </c>
      <c r="AF93" s="395">
        <f t="shared" si="114"/>
        <v>0.54157419577255395</v>
      </c>
      <c r="AG93" s="386">
        <f t="shared" si="115"/>
        <v>0.35374185619325771</v>
      </c>
      <c r="AI93" s="27">
        <f t="shared" si="105"/>
        <v>0.80628272251308908</v>
      </c>
      <c r="AJ93" s="28">
        <f t="shared" si="106"/>
        <v>1.563502223420024</v>
      </c>
      <c r="AK93" s="402">
        <f t="shared" si="107"/>
        <v>1.1469821444811592</v>
      </c>
      <c r="AL93" s="28">
        <f t="shared" si="108"/>
        <v>0.99127226054869255</v>
      </c>
      <c r="AM93" s="28">
        <f t="shared" si="109"/>
        <v>1.5043630017452003</v>
      </c>
      <c r="AN93" s="402">
        <f t="shared" si="110"/>
        <v>1.3012423149230221</v>
      </c>
      <c r="AO93" s="384">
        <f t="shared" si="111"/>
        <v>0.2294350763948069</v>
      </c>
      <c r="AP93" s="385">
        <f t="shared" si="112"/>
        <v>-3.7824840149866749E-2</v>
      </c>
      <c r="AQ93" s="386">
        <f t="shared" si="113"/>
        <v>0.13449221610301784</v>
      </c>
    </row>
    <row r="94" spans="1:43" ht="19.5" customHeight="1">
      <c r="A94" s="8" t="s">
        <v>234</v>
      </c>
      <c r="B94" s="19">
        <v>0.01</v>
      </c>
      <c r="C94" s="371">
        <v>103.75999999999999</v>
      </c>
      <c r="D94" s="375">
        <v>103.77</v>
      </c>
      <c r="E94" s="19">
        <v>0.45</v>
      </c>
      <c r="F94" s="369">
        <v>208.05</v>
      </c>
      <c r="G94" s="377">
        <v>208.5</v>
      </c>
      <c r="H94" s="345">
        <f t="shared" si="68"/>
        <v>5.2830555502725002E-7</v>
      </c>
      <c r="I94" s="323">
        <f t="shared" si="69"/>
        <v>4.8997260856675729E-4</v>
      </c>
      <c r="J94" s="399">
        <f t="shared" si="70"/>
        <v>4.4981394946010621E-4</v>
      </c>
      <c r="K94" s="323">
        <f t="shared" si="71"/>
        <v>2.6377506669112944E-5</v>
      </c>
      <c r="L94" s="323">
        <f t="shared" si="72"/>
        <v>9.4593038288833984E-4</v>
      </c>
      <c r="M94" s="399">
        <f t="shared" si="73"/>
        <v>8.7973874333139061E-4</v>
      </c>
      <c r="N94" s="394">
        <f t="shared" si="74"/>
        <v>44</v>
      </c>
      <c r="O94" s="395">
        <f t="shared" si="74"/>
        <v>1.0051079414032384</v>
      </c>
      <c r="P94" s="386">
        <f t="shared" si="74"/>
        <v>1.0092512286788089</v>
      </c>
      <c r="R94" s="401">
        <v>2E-3</v>
      </c>
      <c r="S94" s="369">
        <v>43.99</v>
      </c>
      <c r="T94" s="374">
        <v>43.992000000000004</v>
      </c>
      <c r="U94" s="19">
        <v>1.53</v>
      </c>
      <c r="V94" s="119">
        <v>98.228000000000009</v>
      </c>
      <c r="W94" s="375">
        <v>99.75800000000001</v>
      </c>
      <c r="X94" s="345">
        <f t="shared" si="75"/>
        <v>6.7723400026208929E-7</v>
      </c>
      <c r="Y94" s="323">
        <f t="shared" si="76"/>
        <v>1.6385920117838566E-3</v>
      </c>
      <c r="Z94" s="399">
        <f t="shared" si="77"/>
        <v>1.4762709379998423E-3</v>
      </c>
      <c r="AA94" s="323">
        <f t="shared" si="78"/>
        <v>5.1562877559060548E-4</v>
      </c>
      <c r="AB94" s="323">
        <f t="shared" si="79"/>
        <v>3.7082050208374203E-3</v>
      </c>
      <c r="AC94" s="399">
        <f t="shared" si="80"/>
        <v>3.3866074980708079E-3</v>
      </c>
      <c r="AE94" s="394">
        <f t="shared" si="81"/>
        <v>764</v>
      </c>
      <c r="AF94" s="395">
        <f t="shared" si="114"/>
        <v>1.2329620368265515</v>
      </c>
      <c r="AG94" s="386">
        <f t="shared" si="115"/>
        <v>1.2676395708310602</v>
      </c>
      <c r="AI94" s="27">
        <f t="shared" si="105"/>
        <v>2</v>
      </c>
      <c r="AJ94" s="28">
        <f t="shared" si="106"/>
        <v>4.2395913646877412</v>
      </c>
      <c r="AK94" s="402">
        <f t="shared" si="107"/>
        <v>4.239375542064181</v>
      </c>
      <c r="AL94" s="28">
        <f t="shared" si="108"/>
        <v>34</v>
      </c>
      <c r="AM94" s="28">
        <f t="shared" si="109"/>
        <v>4.7213650564768086</v>
      </c>
      <c r="AN94" s="402">
        <f t="shared" si="110"/>
        <v>4.7845563549160675</v>
      </c>
      <c r="AO94" s="384">
        <f t="shared" si="111"/>
        <v>16</v>
      </c>
      <c r="AP94" s="385">
        <f t="shared" si="112"/>
        <v>0.113636822596121</v>
      </c>
      <c r="AQ94" s="386">
        <f t="shared" si="113"/>
        <v>0.12859932021649448</v>
      </c>
    </row>
    <row r="95" spans="1:43" ht="19.5" customHeight="1">
      <c r="A95" s="8" t="s">
        <v>243</v>
      </c>
      <c r="B95" s="19"/>
      <c r="C95" s="371">
        <v>154.80000000000001</v>
      </c>
      <c r="D95" s="375">
        <v>154.80000000000001</v>
      </c>
      <c r="E95" s="19"/>
      <c r="F95" s="369">
        <v>227.52</v>
      </c>
      <c r="G95" s="377">
        <v>227.52</v>
      </c>
      <c r="H95" s="345">
        <f t="shared" si="68"/>
        <v>0</v>
      </c>
      <c r="I95" s="323">
        <f t="shared" si="69"/>
        <v>7.3099228803136121E-4</v>
      </c>
      <c r="J95" s="399">
        <f t="shared" si="70"/>
        <v>6.7101473813649848E-4</v>
      </c>
      <c r="K95" s="323">
        <f t="shared" si="71"/>
        <v>0</v>
      </c>
      <c r="L95" s="323">
        <f t="shared" si="72"/>
        <v>1.0344536443871908E-3</v>
      </c>
      <c r="M95" s="399">
        <f t="shared" si="73"/>
        <v>9.5999116970147715E-4</v>
      </c>
      <c r="N95" s="394"/>
      <c r="O95" s="395">
        <f t="shared" si="74"/>
        <v>0.4697674418604651</v>
      </c>
      <c r="P95" s="386">
        <f t="shared" si="74"/>
        <v>0.4697674418604651</v>
      </c>
      <c r="R95" s="401"/>
      <c r="S95" s="369">
        <v>52.407000000000004</v>
      </c>
      <c r="T95" s="374">
        <v>52.407000000000004</v>
      </c>
      <c r="U95" s="19"/>
      <c r="V95" s="119">
        <v>99.286000000000001</v>
      </c>
      <c r="W95" s="375">
        <v>99.286000000000001</v>
      </c>
      <c r="X95" s="345">
        <f t="shared" si="75"/>
        <v>0</v>
      </c>
      <c r="Y95" s="323">
        <f t="shared" si="76"/>
        <v>1.9521184715061736E-3</v>
      </c>
      <c r="Z95" s="399">
        <f t="shared" si="77"/>
        <v>1.7586590981941656E-3</v>
      </c>
      <c r="AA95" s="323">
        <f t="shared" si="78"/>
        <v>0</v>
      </c>
      <c r="AB95" s="323">
        <f t="shared" si="79"/>
        <v>3.748145576606101E-3</v>
      </c>
      <c r="AC95" s="399">
        <f t="shared" si="80"/>
        <v>3.3705839336540247E-3</v>
      </c>
      <c r="AE95" s="394"/>
      <c r="AF95" s="395">
        <f t="shared" si="114"/>
        <v>0.89451790791306496</v>
      </c>
      <c r="AG95" s="386">
        <f t="shared" si="115"/>
        <v>0.89451790791306496</v>
      </c>
      <c r="AI95" s="27"/>
      <c r="AJ95" s="28">
        <f t="shared" si="106"/>
        <v>3.3854651162790699</v>
      </c>
      <c r="AK95" s="402">
        <f t="shared" si="107"/>
        <v>3.3854651162790699</v>
      </c>
      <c r="AL95" s="28"/>
      <c r="AM95" s="28">
        <f t="shared" si="109"/>
        <v>4.3638361462728543</v>
      </c>
      <c r="AN95" s="402">
        <f t="shared" si="110"/>
        <v>4.3638361462728543</v>
      </c>
      <c r="AO95" s="384"/>
      <c r="AP95" s="385">
        <f t="shared" si="112"/>
        <v>0.28899161456110412</v>
      </c>
      <c r="AQ95" s="386">
        <f t="shared" si="113"/>
        <v>0.28899161456110412</v>
      </c>
    </row>
    <row r="96" spans="1:43" ht="19.5" customHeight="1" thickBot="1">
      <c r="A96" s="8" t="s">
        <v>17</v>
      </c>
      <c r="B96" s="19">
        <f t="shared" ref="B96:G96" si="119">B97-SUM(B69:B95)</f>
        <v>1750.0999999999985</v>
      </c>
      <c r="C96" s="371">
        <f t="shared" si="119"/>
        <v>8660.4399999999732</v>
      </c>
      <c r="D96" s="376">
        <f t="shared" si="119"/>
        <v>10410.540000000008</v>
      </c>
      <c r="E96" s="21">
        <f t="shared" si="119"/>
        <v>1158.7499999999964</v>
      </c>
      <c r="F96" s="119">
        <f t="shared" si="119"/>
        <v>5626.9400000000314</v>
      </c>
      <c r="G96" s="375">
        <f t="shared" si="119"/>
        <v>6785.6899999999732</v>
      </c>
      <c r="H96" s="345">
        <f t="shared" si="68"/>
        <v>9.2458755185318958E-2</v>
      </c>
      <c r="I96" s="323">
        <f t="shared" si="69"/>
        <v>4.0896090768464483E-2</v>
      </c>
      <c r="J96" s="399">
        <f t="shared" si="70"/>
        <v>4.5126781472606896E-2</v>
      </c>
      <c r="K96" s="323">
        <f t="shared" si="71"/>
        <v>6.7922079672965624E-2</v>
      </c>
      <c r="L96" s="323">
        <f t="shared" si="72"/>
        <v>2.5583722704589012E-2</v>
      </c>
      <c r="M96" s="399">
        <f t="shared" si="73"/>
        <v>2.8631340015522113E-2</v>
      </c>
      <c r="N96" s="396">
        <f t="shared" si="74"/>
        <v>-0.33789497742986269</v>
      </c>
      <c r="O96" s="397">
        <f t="shared" si="74"/>
        <v>-0.35027088692952679</v>
      </c>
      <c r="P96" s="388">
        <f t="shared" si="74"/>
        <v>-0.34819039166076227</v>
      </c>
      <c r="R96" s="19">
        <f t="shared" ref="R96:W96" si="120">R97-SUM(R69:R95)</f>
        <v>255.44700000000057</v>
      </c>
      <c r="S96" s="119">
        <f t="shared" si="120"/>
        <v>1633.466000000004</v>
      </c>
      <c r="T96" s="375">
        <f t="shared" si="120"/>
        <v>1888.9129999999968</v>
      </c>
      <c r="U96" s="119">
        <f t="shared" si="120"/>
        <v>234.85500000000002</v>
      </c>
      <c r="V96" s="123">
        <f t="shared" si="120"/>
        <v>1282.4619999999959</v>
      </c>
      <c r="W96" s="376">
        <f t="shared" si="120"/>
        <v>1517.3169999999991</v>
      </c>
      <c r="X96" s="345">
        <f t="shared" si="75"/>
        <v>8.6498696832475158E-2</v>
      </c>
      <c r="Y96" s="323">
        <f t="shared" si="76"/>
        <v>6.0845290727904879E-2</v>
      </c>
      <c r="Z96" s="399">
        <f t="shared" si="77"/>
        <v>6.3387601525506709E-2</v>
      </c>
      <c r="AA96" s="323">
        <f t="shared" si="78"/>
        <v>7.9149017053157938E-2</v>
      </c>
      <c r="AB96" s="323">
        <f t="shared" si="79"/>
        <v>4.8414220257291037E-2</v>
      </c>
      <c r="AC96" s="399">
        <f t="shared" si="80"/>
        <v>5.1510226038516217E-2</v>
      </c>
      <c r="AE96" s="396">
        <f t="shared" si="81"/>
        <v>-8.0611633724414489E-2</v>
      </c>
      <c r="AF96" s="397">
        <f t="shared" si="81"/>
        <v>-0.21488295440493235</v>
      </c>
      <c r="AG96" s="388">
        <f t="shared" si="81"/>
        <v>-0.19672478298365162</v>
      </c>
      <c r="AI96" s="27">
        <f t="shared" si="105"/>
        <v>1.4596137363579271</v>
      </c>
      <c r="AJ96" s="28">
        <f t="shared" si="106"/>
        <v>1.8861235687794258</v>
      </c>
      <c r="AK96" s="402">
        <f t="shared" si="107"/>
        <v>1.8144236514148115</v>
      </c>
      <c r="AL96" s="28">
        <f t="shared" si="108"/>
        <v>2.0267961165048609</v>
      </c>
      <c r="AM96" s="28">
        <f t="shared" si="109"/>
        <v>2.2791463921776112</v>
      </c>
      <c r="AN96" s="402">
        <f t="shared" si="110"/>
        <v>2.2360541079831311</v>
      </c>
      <c r="AO96" s="384">
        <f t="shared" si="111"/>
        <v>0.38858388765385604</v>
      </c>
      <c r="AP96" s="385">
        <f t="shared" si="112"/>
        <v>0.20837596746247317</v>
      </c>
      <c r="AQ96" s="386">
        <f t="shared" si="113"/>
        <v>0.23237707259798437</v>
      </c>
    </row>
    <row r="97" spans="1:43" ht="25.5" customHeight="1" thickBot="1">
      <c r="A97" s="12" t="s">
        <v>18</v>
      </c>
      <c r="B97" s="17">
        <v>18928.439999999999</v>
      </c>
      <c r="C97" s="372">
        <v>211766.94000000003</v>
      </c>
      <c r="D97" s="18">
        <v>230695.38</v>
      </c>
      <c r="E97" s="17">
        <v>17059.989999999994</v>
      </c>
      <c r="F97" s="373">
        <v>219942.19000000003</v>
      </c>
      <c r="G97" s="378">
        <v>237002.17999999996</v>
      </c>
      <c r="H97" s="334">
        <f t="shared" ref="H97:M97" si="121">SUM(H69:H96)</f>
        <v>0.99999999999999989</v>
      </c>
      <c r="I97" s="338">
        <f t="shared" si="121"/>
        <v>0.99999999999999956</v>
      </c>
      <c r="J97" s="335">
        <f t="shared" si="121"/>
        <v>0.99999999999999967</v>
      </c>
      <c r="K97" s="338">
        <f t="shared" si="121"/>
        <v>1.0000000000000002</v>
      </c>
      <c r="L97" s="338">
        <f t="shared" si="121"/>
        <v>0.99999999999999978</v>
      </c>
      <c r="M97" s="335">
        <f t="shared" si="121"/>
        <v>1</v>
      </c>
      <c r="N97" s="389">
        <f t="shared" si="74"/>
        <v>-9.8711251429066768E-2</v>
      </c>
      <c r="O97" s="390">
        <f t="shared" si="74"/>
        <v>3.8604939940105845E-2</v>
      </c>
      <c r="P97" s="391">
        <f t="shared" si="74"/>
        <v>2.7338215442372357E-2</v>
      </c>
      <c r="R97" s="17">
        <v>2953.1890000000012</v>
      </c>
      <c r="S97" s="372">
        <v>26846.219000000005</v>
      </c>
      <c r="T97" s="18">
        <v>29799.407999999999</v>
      </c>
      <c r="U97" s="17">
        <v>2967.2510000000007</v>
      </c>
      <c r="V97" s="373">
        <v>26489.365999999987</v>
      </c>
      <c r="W97" s="378">
        <v>29456.616999999995</v>
      </c>
      <c r="X97" s="334">
        <f t="shared" ref="X97:AC97" si="122">SUM(X69:X96)</f>
        <v>0.99999999999999978</v>
      </c>
      <c r="Y97" s="338">
        <f t="shared" si="122"/>
        <v>1.0000000000000002</v>
      </c>
      <c r="Z97" s="335">
        <f t="shared" si="122"/>
        <v>1</v>
      </c>
      <c r="AA97" s="338">
        <f t="shared" si="122"/>
        <v>0.99999999999999944</v>
      </c>
      <c r="AB97" s="338">
        <f t="shared" si="122"/>
        <v>1.0000000000000002</v>
      </c>
      <c r="AC97" s="335">
        <f t="shared" si="122"/>
        <v>1.0000000000000002</v>
      </c>
      <c r="AE97" s="389">
        <f t="shared" si="81"/>
        <v>4.7616322558425616E-3</v>
      </c>
      <c r="AF97" s="390">
        <f t="shared" si="81"/>
        <v>-1.329248636465408E-2</v>
      </c>
      <c r="AG97" s="391">
        <f t="shared" si="81"/>
        <v>-1.1503282212854857E-2</v>
      </c>
      <c r="AI97" s="403">
        <f t="shared" si="82"/>
        <v>1.5601861537453701</v>
      </c>
      <c r="AJ97" s="404">
        <f t="shared" si="82"/>
        <v>1.2677247449483853</v>
      </c>
      <c r="AK97" s="405">
        <f t="shared" si="82"/>
        <v>1.2917210565725243</v>
      </c>
      <c r="AL97" s="404">
        <f t="shared" si="82"/>
        <v>1.7393040675873794</v>
      </c>
      <c r="AM97" s="404">
        <f t="shared" si="82"/>
        <v>1.2043785687502695</v>
      </c>
      <c r="AN97" s="405">
        <f t="shared" si="82"/>
        <v>1.2428837996342481</v>
      </c>
      <c r="AO97" s="389">
        <f t="shared" ref="AO97:AQ97" si="123">(AL97-AI97)/AI97</f>
        <v>0.1148054758799265</v>
      </c>
      <c r="AP97" s="390">
        <f t="shared" si="123"/>
        <v>-4.9968399252705985E-2</v>
      </c>
      <c r="AQ97" s="391">
        <f t="shared" si="123"/>
        <v>-3.7807897215720768E-2</v>
      </c>
    </row>
  </sheetData>
  <mergeCells count="66">
    <mergeCell ref="AE67:AG67"/>
    <mergeCell ref="AI67:AK67"/>
    <mergeCell ref="AL67:AN67"/>
    <mergeCell ref="AO67:AQ67"/>
    <mergeCell ref="AE66:AG66"/>
    <mergeCell ref="AI66:AN66"/>
    <mergeCell ref="AO66:AQ66"/>
    <mergeCell ref="R67:T67"/>
    <mergeCell ref="U67:W67"/>
    <mergeCell ref="A66:A68"/>
    <mergeCell ref="B66:G66"/>
    <mergeCell ref="H66:M66"/>
    <mergeCell ref="N66:P66"/>
    <mergeCell ref="R66:W66"/>
    <mergeCell ref="B67:D67"/>
    <mergeCell ref="E67:G67"/>
    <mergeCell ref="H67:J67"/>
    <mergeCell ref="K67:M67"/>
    <mergeCell ref="N67:P67"/>
    <mergeCell ref="X66:AC66"/>
    <mergeCell ref="X67:Z67"/>
    <mergeCell ref="AA67:AC67"/>
    <mergeCell ref="X38:Z38"/>
    <mergeCell ref="AA38:AC38"/>
    <mergeCell ref="AL38:AN38"/>
    <mergeCell ref="AO38:AQ38"/>
    <mergeCell ref="AE37:AG37"/>
    <mergeCell ref="AI37:AN37"/>
    <mergeCell ref="AO37:AQ37"/>
    <mergeCell ref="H38:J38"/>
    <mergeCell ref="K38:M38"/>
    <mergeCell ref="N38:P38"/>
    <mergeCell ref="AE38:AG38"/>
    <mergeCell ref="AI38:AK38"/>
    <mergeCell ref="AO5:AQ5"/>
    <mergeCell ref="A37:A39"/>
    <mergeCell ref="B37:G37"/>
    <mergeCell ref="H37:M37"/>
    <mergeCell ref="N37:P37"/>
    <mergeCell ref="R37:W37"/>
    <mergeCell ref="X37:AC37"/>
    <mergeCell ref="A4:A6"/>
    <mergeCell ref="AA5:AC5"/>
    <mergeCell ref="R38:T38"/>
    <mergeCell ref="U38:W38"/>
    <mergeCell ref="AE5:AG5"/>
    <mergeCell ref="AI5:AK5"/>
    <mergeCell ref="AL5:AN5"/>
    <mergeCell ref="B38:D38"/>
    <mergeCell ref="E38:G38"/>
    <mergeCell ref="AE4:AG4"/>
    <mergeCell ref="AI4:AN4"/>
    <mergeCell ref="AO4:AQ4"/>
    <mergeCell ref="B5:D5"/>
    <mergeCell ref="E5:G5"/>
    <mergeCell ref="H5:J5"/>
    <mergeCell ref="K5:M5"/>
    <mergeCell ref="N5:P5"/>
    <mergeCell ref="R5:T5"/>
    <mergeCell ref="U5:W5"/>
    <mergeCell ref="B4:G4"/>
    <mergeCell ref="H4:M4"/>
    <mergeCell ref="N4:P4"/>
    <mergeCell ref="R4:W4"/>
    <mergeCell ref="X4:AC4"/>
    <mergeCell ref="X5:Z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949DBE0A-17A4-4320-9018-BB15F85479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N7:P33</xm:sqref>
        </x14:conditionalFormatting>
        <x14:conditionalFormatting xmlns:xm="http://schemas.microsoft.com/office/excel/2006/main">
          <x14:cfRule type="iconSet" priority="9" id="{D5D7ED8E-E35F-43AD-8C91-E61488B89BC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N40:P63</xm:sqref>
        </x14:conditionalFormatting>
        <x14:conditionalFormatting xmlns:xm="http://schemas.microsoft.com/office/excel/2006/main">
          <x14:cfRule type="iconSet" priority="386" id="{ABADFFAA-6EC4-44FC-B9DD-EDF60184762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N69:P97</xm:sqref>
        </x14:conditionalFormatting>
        <x14:conditionalFormatting xmlns:xm="http://schemas.microsoft.com/office/excel/2006/main">
          <x14:cfRule type="iconSet" priority="6" id="{E13D9769-D965-4BFC-A396-FD1B253E3A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AE7:AF33</xm:sqref>
        </x14:conditionalFormatting>
        <x14:conditionalFormatting xmlns:xm="http://schemas.microsoft.com/office/excel/2006/main">
          <x14:cfRule type="iconSet" priority="10" id="{2F8B4A8E-10F9-4518-99A4-97BFE5F459C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AE40:AF63</xm:sqref>
        </x14:conditionalFormatting>
        <x14:conditionalFormatting xmlns:xm="http://schemas.microsoft.com/office/excel/2006/main">
          <x14:cfRule type="iconSet" priority="388" id="{0AED9A8E-D83A-4F45-9ADE-69939E8B73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AE69:AF97</xm:sqref>
        </x14:conditionalFormatting>
        <x14:conditionalFormatting xmlns:xm="http://schemas.microsoft.com/office/excel/2006/main">
          <x14:cfRule type="iconSet" priority="8" id="{9354B89D-701A-4B1D-82D6-8DF2CF4679C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AG7:AG33</xm:sqref>
        </x14:conditionalFormatting>
        <x14:conditionalFormatting xmlns:xm="http://schemas.microsoft.com/office/excel/2006/main">
          <x14:cfRule type="iconSet" priority="11" id="{C071F501-3168-49C2-AF4D-EE98876D9E3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AG40:AG63</xm:sqref>
        </x14:conditionalFormatting>
        <x14:conditionalFormatting xmlns:xm="http://schemas.microsoft.com/office/excel/2006/main">
          <x14:cfRule type="iconSet" priority="390" id="{46EF53EF-C481-4D72-9A67-5FF62DC9B42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AG69:AG97</xm:sqref>
        </x14:conditionalFormatting>
        <x14:conditionalFormatting xmlns:xm="http://schemas.microsoft.com/office/excel/2006/main">
          <x14:cfRule type="iconSet" priority="5" id="{C163B99F-B978-412C-B002-98BEAE48A6A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AO7:AQ33</xm:sqref>
        </x14:conditionalFormatting>
        <x14:conditionalFormatting xmlns:xm="http://schemas.microsoft.com/office/excel/2006/main">
          <x14:cfRule type="iconSet" priority="12" id="{858E5023-B662-44A9-981A-5D014E3ED15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AO40:AQ63</xm:sqref>
        </x14:conditionalFormatting>
        <x14:conditionalFormatting xmlns:xm="http://schemas.microsoft.com/office/excel/2006/main">
          <x14:cfRule type="iconSet" priority="392" id="{5DA09B15-D264-4DBE-805C-99B5376937E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AO69:AQ97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6">
    <pageSetUpPr fitToPage="1"/>
  </sheetPr>
  <dimension ref="A1:R8"/>
  <sheetViews>
    <sheetView showGridLines="0" workbookViewId="0">
      <selection activeCell="J6" sqref="J6:K8"/>
    </sheetView>
  </sheetViews>
  <sheetFormatPr defaultRowHeight="1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>
      <c r="A1" s="4" t="s">
        <v>92</v>
      </c>
    </row>
    <row r="2" spans="1:18" ht="15.75" thickBot="1"/>
    <row r="3" spans="1:18">
      <c r="A3" s="467" t="s">
        <v>16</v>
      </c>
      <c r="B3" s="450"/>
      <c r="C3" s="450"/>
      <c r="D3" s="486" t="s">
        <v>1</v>
      </c>
      <c r="E3" s="479"/>
      <c r="F3" s="486" t="s">
        <v>102</v>
      </c>
      <c r="G3" s="479"/>
      <c r="H3" s="130" t="s">
        <v>0</v>
      </c>
      <c r="J3" s="480" t="s">
        <v>19</v>
      </c>
      <c r="K3" s="479"/>
      <c r="L3" s="489" t="s">
        <v>102</v>
      </c>
      <c r="M3" s="490"/>
      <c r="N3" s="130" t="s">
        <v>0</v>
      </c>
      <c r="P3" s="478" t="s">
        <v>22</v>
      </c>
      <c r="Q3" s="479"/>
      <c r="R3" s="130" t="s">
        <v>0</v>
      </c>
    </row>
    <row r="4" spans="1:18">
      <c r="A4" s="485"/>
      <c r="B4" s="451"/>
      <c r="C4" s="451"/>
      <c r="D4" s="487" t="s">
        <v>170</v>
      </c>
      <c r="E4" s="481"/>
      <c r="F4" s="487" t="str">
        <f>D4</f>
        <v>jan-abr</v>
      </c>
      <c r="G4" s="481"/>
      <c r="H4" s="131" t="s">
        <v>156</v>
      </c>
      <c r="J4" s="476" t="str">
        <f>D4</f>
        <v>jan-abr</v>
      </c>
      <c r="K4" s="481"/>
      <c r="L4" s="482" t="str">
        <f>D4</f>
        <v>jan-abr</v>
      </c>
      <c r="M4" s="483"/>
      <c r="N4" s="131" t="str">
        <f>H4</f>
        <v>2026/2025</v>
      </c>
      <c r="P4" s="476" t="str">
        <f>D4</f>
        <v>jan-abr</v>
      </c>
      <c r="Q4" s="477"/>
      <c r="R4" s="131" t="str">
        <f>N4</f>
        <v>2026/2025</v>
      </c>
    </row>
    <row r="5" spans="1:18" ht="19.5" customHeight="1" thickBot="1">
      <c r="A5" s="468"/>
      <c r="B5" s="491"/>
      <c r="C5" s="491"/>
      <c r="D5" s="99">
        <v>2025</v>
      </c>
      <c r="E5" s="160">
        <v>2026</v>
      </c>
      <c r="F5" s="99">
        <f>D5</f>
        <v>2025</v>
      </c>
      <c r="G5" s="134">
        <f>E5</f>
        <v>2026</v>
      </c>
      <c r="H5" s="166" t="s">
        <v>1</v>
      </c>
      <c r="J5" s="25">
        <f>D5</f>
        <v>2025</v>
      </c>
      <c r="K5" s="134">
        <f>E5</f>
        <v>2026</v>
      </c>
      <c r="L5" s="159">
        <f>F5</f>
        <v>2025</v>
      </c>
      <c r="M5" s="144">
        <f>G5</f>
        <v>2026</v>
      </c>
      <c r="N5" s="259">
        <v>1000</v>
      </c>
      <c r="P5" s="25">
        <f>D5</f>
        <v>2025</v>
      </c>
      <c r="Q5" s="134">
        <f>E5</f>
        <v>2026</v>
      </c>
      <c r="R5" s="166"/>
    </row>
    <row r="6" spans="1:18" ht="24" customHeight="1">
      <c r="A6" s="161" t="s">
        <v>20</v>
      </c>
      <c r="B6" s="1"/>
      <c r="C6" s="1"/>
      <c r="D6" s="115">
        <v>2376.5599999999986</v>
      </c>
      <c r="E6" s="147">
        <v>684.43999999999937</v>
      </c>
      <c r="F6" s="248">
        <f>D6/D8</f>
        <v>0.4238347291378351</v>
      </c>
      <c r="G6" s="256">
        <f>E6/E8</f>
        <v>0.12537689638875546</v>
      </c>
      <c r="H6" s="165">
        <f>(E6-D6)/D6</f>
        <v>-0.71200390480358178</v>
      </c>
      <c r="I6" s="1"/>
      <c r="J6" s="19">
        <v>2376.5599999999986</v>
      </c>
      <c r="K6" s="147">
        <v>684.43999999999937</v>
      </c>
      <c r="L6" s="247">
        <f>J6/J8</f>
        <v>0.4238347291378351</v>
      </c>
      <c r="M6" s="246">
        <f>K6/K8</f>
        <v>0.12537689638875546</v>
      </c>
      <c r="N6" s="165">
        <f>(K6-J6)/J6</f>
        <v>-0.71200390480358178</v>
      </c>
      <c r="P6" s="27">
        <f t="shared" ref="P6:Q8" si="0">(J6/D6)*10</f>
        <v>10</v>
      </c>
      <c r="Q6" s="152">
        <f t="shared" si="0"/>
        <v>10</v>
      </c>
      <c r="R6" s="165">
        <f>(Q6-P6)/P6</f>
        <v>0</v>
      </c>
    </row>
    <row r="7" spans="1:18" ht="24" customHeight="1" thickBot="1">
      <c r="A7" s="161" t="s">
        <v>21</v>
      </c>
      <c r="B7" s="1"/>
      <c r="C7" s="1"/>
      <c r="D7" s="117">
        <v>3230.719999999998</v>
      </c>
      <c r="E7" s="140">
        <v>4774.62</v>
      </c>
      <c r="F7" s="248">
        <f>D7/D8</f>
        <v>0.57616527086216485</v>
      </c>
      <c r="G7" s="228">
        <f>E7/E8</f>
        <v>0.87462310361124451</v>
      </c>
      <c r="H7" s="55">
        <f t="shared" ref="H7:H8" si="1">(E7-D7)/D7</f>
        <v>0.47788109152139552</v>
      </c>
      <c r="J7" s="19">
        <v>3230.719999999998</v>
      </c>
      <c r="K7" s="140">
        <v>4774.62</v>
      </c>
      <c r="L7" s="247">
        <f>J7/J8</f>
        <v>0.57616527086216485</v>
      </c>
      <c r="M7" s="215">
        <f>K7/K8</f>
        <v>0.87462310361124451</v>
      </c>
      <c r="N7" s="102">
        <f t="shared" ref="N7:N8" si="2">(K7-J7)/J7</f>
        <v>0.47788109152139552</v>
      </c>
      <c r="P7" s="27">
        <f t="shared" si="0"/>
        <v>10</v>
      </c>
      <c r="Q7" s="152">
        <f t="shared" si="0"/>
        <v>10</v>
      </c>
      <c r="R7" s="102">
        <f t="shared" ref="R7:R8" si="3">(Q7-P7)/P7</f>
        <v>0</v>
      </c>
    </row>
    <row r="8" spans="1:18" ht="26.25" customHeight="1" thickBot="1">
      <c r="A8" s="12" t="s">
        <v>12</v>
      </c>
      <c r="B8" s="162"/>
      <c r="C8" s="162"/>
      <c r="D8" s="163">
        <v>5607.279999999997</v>
      </c>
      <c r="E8" s="145">
        <v>5459.0599999999995</v>
      </c>
      <c r="F8" s="257">
        <f>SUM(F6:F7)</f>
        <v>1</v>
      </c>
      <c r="G8" s="258">
        <f>SUM(G6:G7)</f>
        <v>1</v>
      </c>
      <c r="H8" s="164">
        <f t="shared" si="1"/>
        <v>-2.6433493601175188E-2</v>
      </c>
      <c r="I8" s="1"/>
      <c r="J8" s="17">
        <v>5607.279999999997</v>
      </c>
      <c r="K8" s="145">
        <v>5459.0599999999995</v>
      </c>
      <c r="L8" s="243">
        <f>SUM(L6:L7)</f>
        <v>1</v>
      </c>
      <c r="M8" s="244">
        <f>SUM(M6:M7)</f>
        <v>1</v>
      </c>
      <c r="N8" s="164">
        <f t="shared" si="2"/>
        <v>-2.6433493601175188E-2</v>
      </c>
      <c r="O8" s="1"/>
      <c r="P8" s="29">
        <f t="shared" si="0"/>
        <v>10</v>
      </c>
      <c r="Q8" s="146">
        <f t="shared" si="0"/>
        <v>10</v>
      </c>
      <c r="R8" s="164">
        <f t="shared" si="3"/>
        <v>0</v>
      </c>
    </row>
  </sheetData>
  <mergeCells count="11">
    <mergeCell ref="P3:Q3"/>
    <mergeCell ref="D4:E4"/>
    <mergeCell ref="F4:G4"/>
    <mergeCell ref="J4:K4"/>
    <mergeCell ref="L4:M4"/>
    <mergeCell ref="P4:Q4"/>
    <mergeCell ref="A3:C5"/>
    <mergeCell ref="D3:E3"/>
    <mergeCell ref="F3:G3"/>
    <mergeCell ref="J3:K3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1" id="{466DFE9A-1A2D-4465-8972-18919F96BB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2" id="{420028D9-0601-4A8E-90A6-DC61EC5839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28EB7B98-9969-4BA3-972B-D7E4640ED6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7">
    <pageSetUpPr fitToPage="1"/>
  </sheetPr>
  <dimension ref="A1:P85"/>
  <sheetViews>
    <sheetView showGridLines="0" topLeftCell="A64" zoomScaleNormal="100" workbookViewId="0">
      <selection activeCell="P29" sqref="P29"/>
    </sheetView>
  </sheetViews>
  <sheetFormatPr defaultRowHeight="1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>
      <c r="A1" s="4" t="s">
        <v>93</v>
      </c>
    </row>
    <row r="3" spans="1:16" ht="8.25" customHeight="1" thickBot="1"/>
    <row r="4" spans="1:16">
      <c r="A4" s="492" t="s">
        <v>3</v>
      </c>
      <c r="B4" s="486" t="s">
        <v>1</v>
      </c>
      <c r="C4" s="479"/>
      <c r="D4" s="486" t="s">
        <v>102</v>
      </c>
      <c r="E4" s="479"/>
      <c r="F4" s="130" t="s">
        <v>0</v>
      </c>
      <c r="H4" s="495" t="s">
        <v>19</v>
      </c>
      <c r="I4" s="496"/>
      <c r="J4" s="486" t="s">
        <v>13</v>
      </c>
      <c r="K4" s="484"/>
      <c r="L4" s="130" t="s">
        <v>0</v>
      </c>
      <c r="N4" s="478" t="s">
        <v>22</v>
      </c>
      <c r="O4" s="479"/>
      <c r="P4" s="130" t="s">
        <v>0</v>
      </c>
    </row>
    <row r="5" spans="1:16">
      <c r="A5" s="493"/>
      <c r="B5" s="487" t="s">
        <v>170</v>
      </c>
      <c r="C5" s="481"/>
      <c r="D5" s="487" t="str">
        <f>B5</f>
        <v>jan-abr</v>
      </c>
      <c r="E5" s="481"/>
      <c r="F5" s="131" t="s">
        <v>156</v>
      </c>
      <c r="H5" s="476" t="str">
        <f>B5</f>
        <v>jan-abr</v>
      </c>
      <c r="I5" s="481"/>
      <c r="J5" s="487" t="str">
        <f>B5</f>
        <v>jan-abr</v>
      </c>
      <c r="K5" s="477"/>
      <c r="L5" s="131" t="str">
        <f>F5</f>
        <v>2026/2025</v>
      </c>
      <c r="N5" s="476" t="str">
        <f>B5</f>
        <v>jan-abr</v>
      </c>
      <c r="O5" s="477"/>
      <c r="P5" s="131" t="str">
        <f>L5</f>
        <v>2026/2025</v>
      </c>
    </row>
    <row r="6" spans="1:16" ht="19.5" customHeight="1" thickBot="1">
      <c r="A6" s="494"/>
      <c r="B6" s="99">
        <f>'6'!E6</f>
        <v>2025</v>
      </c>
      <c r="C6" s="134">
        <f>'6'!F6</f>
        <v>2026</v>
      </c>
      <c r="D6" s="99">
        <f>B6</f>
        <v>2025</v>
      </c>
      <c r="E6" s="134">
        <f>C6</f>
        <v>2026</v>
      </c>
      <c r="F6" s="132" t="s">
        <v>1</v>
      </c>
      <c r="H6" s="25">
        <f>B6</f>
        <v>2025</v>
      </c>
      <c r="I6" s="134">
        <f>E6</f>
        <v>2026</v>
      </c>
      <c r="J6" s="99">
        <f>B6</f>
        <v>2025</v>
      </c>
      <c r="K6" s="134">
        <f>C6</f>
        <v>2026</v>
      </c>
      <c r="L6" s="259">
        <v>1000</v>
      </c>
      <c r="N6" s="25">
        <f>B6</f>
        <v>2025</v>
      </c>
      <c r="O6" s="134">
        <f>C6</f>
        <v>2026</v>
      </c>
      <c r="P6" s="132"/>
    </row>
    <row r="7" spans="1:16" ht="20.100000000000001" customHeight="1">
      <c r="A7" s="8" t="s">
        <v>186</v>
      </c>
      <c r="B7" s="39">
        <v>601.17999999999995</v>
      </c>
      <c r="C7" s="147">
        <v>947.22</v>
      </c>
      <c r="D7" s="247">
        <f>B7/$B$33</f>
        <v>0.10721419297770039</v>
      </c>
      <c r="E7" s="246">
        <f>C7/$C$33</f>
        <v>0.17351338875190975</v>
      </c>
      <c r="F7" s="52">
        <f>(C7-B7)/B7</f>
        <v>0.57560131740909559</v>
      </c>
      <c r="H7" s="39">
        <v>559.67600000000004</v>
      </c>
      <c r="I7" s="147">
        <v>1114.0489999999998</v>
      </c>
      <c r="J7" s="247">
        <f>H7/$H$33</f>
        <v>0.17527504360924859</v>
      </c>
      <c r="K7" s="246">
        <f>I7/$I$33</f>
        <v>0.31023787292001465</v>
      </c>
      <c r="L7" s="52">
        <f>(I7-H7)/H7</f>
        <v>0.99052487510631093</v>
      </c>
      <c r="N7" s="27">
        <f t="shared" ref="N7:N33" si="0">(H7/B7)*10</f>
        <v>9.309624405336173</v>
      </c>
      <c r="O7" s="151">
        <f t="shared" ref="O7:O33" si="1">(I7/C7)*10</f>
        <v>11.761248706741831</v>
      </c>
      <c r="P7" s="61">
        <f>(O7-N7)/N7</f>
        <v>0.26334298728533179</v>
      </c>
    </row>
    <row r="8" spans="1:16" ht="20.100000000000001" customHeight="1">
      <c r="A8" s="8" t="s">
        <v>193</v>
      </c>
      <c r="B8" s="19">
        <v>186.45</v>
      </c>
      <c r="C8" s="140">
        <v>1276.02</v>
      </c>
      <c r="D8" s="247">
        <f t="shared" ref="D8:D32" si="2">B8/$B$33</f>
        <v>3.325141601632163E-2</v>
      </c>
      <c r="E8" s="215">
        <f t="shared" ref="E8:E32" si="3">C8/$C$33</f>
        <v>0.23374353826482958</v>
      </c>
      <c r="F8" s="52">
        <f t="shared" ref="F8:F33" si="4">(C8-B8)/B8</f>
        <v>5.8437650844730493</v>
      </c>
      <c r="H8" s="19">
        <v>280.54000000000002</v>
      </c>
      <c r="I8" s="140">
        <v>630.75900000000001</v>
      </c>
      <c r="J8" s="247">
        <f t="shared" ref="J8:J32" si="5">H8/$H$33</f>
        <v>8.7857368788618051E-2</v>
      </c>
      <c r="K8" s="215">
        <f t="shared" ref="K8:K32" si="6">I8/$I$33</f>
        <v>0.17565235504466642</v>
      </c>
      <c r="L8" s="52">
        <f t="shared" ref="L8:L31" si="7">(I8-H8)/H8</f>
        <v>1.2483745633421257</v>
      </c>
      <c r="N8" s="27">
        <f t="shared" si="0"/>
        <v>15.046393134888712</v>
      </c>
      <c r="O8" s="152">
        <f t="shared" si="1"/>
        <v>4.9431748718672122</v>
      </c>
      <c r="P8" s="52">
        <f t="shared" ref="P8:P64" si="8">(O8-N8)/N8</f>
        <v>-0.67147110755698236</v>
      </c>
    </row>
    <row r="9" spans="1:16" ht="20.100000000000001" customHeight="1">
      <c r="A9" s="8" t="s">
        <v>184</v>
      </c>
      <c r="B9" s="19">
        <v>237.9</v>
      </c>
      <c r="C9" s="140">
        <v>157.67999999999998</v>
      </c>
      <c r="D9" s="247">
        <f t="shared" si="2"/>
        <v>4.2426987773037904E-2</v>
      </c>
      <c r="E9" s="215">
        <f t="shared" si="3"/>
        <v>2.8884093598531623E-2</v>
      </c>
      <c r="F9" s="52">
        <f t="shared" si="4"/>
        <v>-0.33720050441361926</v>
      </c>
      <c r="H9" s="19">
        <v>356.8610000000001</v>
      </c>
      <c r="I9" s="140">
        <v>278.70800000000003</v>
      </c>
      <c r="J9" s="247">
        <f t="shared" si="5"/>
        <v>0.11175899509258942</v>
      </c>
      <c r="K9" s="215">
        <f t="shared" si="6"/>
        <v>7.7613980252027939E-2</v>
      </c>
      <c r="L9" s="52">
        <f t="shared" si="7"/>
        <v>-0.219001235775274</v>
      </c>
      <c r="N9" s="27">
        <f t="shared" ref="N9:N15" si="9">(H9/B9)*10</f>
        <v>15.000462379150907</v>
      </c>
      <c r="O9" s="152">
        <f t="shared" ref="O9:O15" si="10">(I9/C9)*10</f>
        <v>17.675545408422124</v>
      </c>
      <c r="P9" s="52">
        <f t="shared" ref="P9:P15" si="11">(O9-N9)/N9</f>
        <v>0.17833337144255676</v>
      </c>
    </row>
    <row r="10" spans="1:16" ht="20.100000000000001" customHeight="1">
      <c r="A10" s="8" t="s">
        <v>198</v>
      </c>
      <c r="B10" s="19">
        <v>51.88</v>
      </c>
      <c r="C10" s="140">
        <v>38.489999999999995</v>
      </c>
      <c r="D10" s="247">
        <f t="shared" si="2"/>
        <v>9.2522577791727886E-3</v>
      </c>
      <c r="E10" s="215">
        <f t="shared" si="3"/>
        <v>7.0506644000981871E-3</v>
      </c>
      <c r="F10" s="52">
        <f t="shared" si="4"/>
        <v>-0.25809560524286829</v>
      </c>
      <c r="H10" s="19">
        <v>275.98299999999995</v>
      </c>
      <c r="I10" s="140">
        <v>222.99199999999996</v>
      </c>
      <c r="J10" s="247">
        <f t="shared" si="5"/>
        <v>8.6430242426709811E-2</v>
      </c>
      <c r="K10" s="215">
        <f t="shared" si="6"/>
        <v>6.2098313232344285E-2</v>
      </c>
      <c r="L10" s="52">
        <f t="shared" si="7"/>
        <v>-0.19200820340383282</v>
      </c>
      <c r="N10" s="27">
        <f t="shared" si="9"/>
        <v>53.196414803392429</v>
      </c>
      <c r="O10" s="152">
        <f t="shared" si="10"/>
        <v>57.935048064432316</v>
      </c>
      <c r="P10" s="52">
        <f t="shared" si="11"/>
        <v>8.9078056830583549E-2</v>
      </c>
    </row>
    <row r="11" spans="1:16" ht="20.100000000000001" customHeight="1">
      <c r="A11" s="8" t="s">
        <v>183</v>
      </c>
      <c r="B11" s="19">
        <v>392.78</v>
      </c>
      <c r="C11" s="140">
        <v>296.39000000000004</v>
      </c>
      <c r="D11" s="247">
        <f t="shared" si="2"/>
        <v>7.0048223024354039E-2</v>
      </c>
      <c r="E11" s="215">
        <f t="shared" si="3"/>
        <v>5.4293229969994868E-2</v>
      </c>
      <c r="F11" s="52">
        <f t="shared" si="4"/>
        <v>-0.24540455216660709</v>
      </c>
      <c r="H11" s="19">
        <v>241.54499999999999</v>
      </c>
      <c r="I11" s="140">
        <v>190.19199999999992</v>
      </c>
      <c r="J11" s="247">
        <f t="shared" si="5"/>
        <v>7.5645213317340643E-2</v>
      </c>
      <c r="K11" s="215">
        <f t="shared" si="6"/>
        <v>5.2964242619851928E-2</v>
      </c>
      <c r="L11" s="52">
        <f t="shared" si="7"/>
        <v>-0.21260220662816481</v>
      </c>
      <c r="N11" s="27">
        <f t="shared" si="9"/>
        <v>6.1496257446916847</v>
      </c>
      <c r="O11" s="152">
        <f t="shared" si="10"/>
        <v>6.416950639360298</v>
      </c>
      <c r="P11" s="52">
        <f t="shared" si="11"/>
        <v>4.347010790036554E-2</v>
      </c>
    </row>
    <row r="12" spans="1:16" ht="20.100000000000001" customHeight="1">
      <c r="A12" s="8" t="s">
        <v>185</v>
      </c>
      <c r="B12" s="19">
        <v>123.62999999999995</v>
      </c>
      <c r="C12" s="140">
        <v>383.79</v>
      </c>
      <c r="D12" s="247">
        <f t="shared" si="2"/>
        <v>2.2048123154185261E-2</v>
      </c>
      <c r="E12" s="215">
        <f t="shared" si="3"/>
        <v>7.0303312291859807E-2</v>
      </c>
      <c r="F12" s="52">
        <f t="shared" si="4"/>
        <v>2.1043436059208944</v>
      </c>
      <c r="H12" s="19">
        <v>66.652000000000001</v>
      </c>
      <c r="I12" s="140">
        <v>143.83699999999996</v>
      </c>
      <c r="J12" s="247">
        <f t="shared" si="5"/>
        <v>2.0873562930416235E-2</v>
      </c>
      <c r="K12" s="215">
        <f t="shared" si="6"/>
        <v>4.0055405935642101E-2</v>
      </c>
      <c r="L12" s="52">
        <f t="shared" si="7"/>
        <v>1.1580297665486401</v>
      </c>
      <c r="N12" s="27">
        <f t="shared" si="9"/>
        <v>5.3912480789452424</v>
      </c>
      <c r="O12" s="152">
        <f t="shared" si="10"/>
        <v>3.7478047890773585</v>
      </c>
      <c r="P12" s="52">
        <f t="shared" si="11"/>
        <v>-0.30483540467857889</v>
      </c>
    </row>
    <row r="13" spans="1:16" ht="20.100000000000001" customHeight="1">
      <c r="A13" s="8" t="s">
        <v>199</v>
      </c>
      <c r="B13" s="19">
        <v>175.94</v>
      </c>
      <c r="C13" s="140">
        <v>291.10999999999996</v>
      </c>
      <c r="D13" s="247">
        <f t="shared" si="2"/>
        <v>3.1377066955814582E-2</v>
      </c>
      <c r="E13" s="215">
        <f t="shared" si="3"/>
        <v>5.3326030488765483E-2</v>
      </c>
      <c r="F13" s="52">
        <f t="shared" si="4"/>
        <v>0.6545981584631122</v>
      </c>
      <c r="H13" s="19">
        <v>81.494</v>
      </c>
      <c r="I13" s="140">
        <v>140.98699999999997</v>
      </c>
      <c r="J13" s="247">
        <f t="shared" si="5"/>
        <v>2.5521666828472372E-2</v>
      </c>
      <c r="K13" s="215">
        <f t="shared" si="6"/>
        <v>3.9261744312300541E-2</v>
      </c>
      <c r="L13" s="52">
        <f t="shared" si="7"/>
        <v>0.73002920460401954</v>
      </c>
      <c r="N13" s="27">
        <f t="shared" si="9"/>
        <v>4.6319199727179718</v>
      </c>
      <c r="O13" s="152">
        <f t="shared" si="10"/>
        <v>4.8430833705472152</v>
      </c>
      <c r="P13" s="52">
        <f t="shared" si="11"/>
        <v>4.5588740538048289E-2</v>
      </c>
    </row>
    <row r="14" spans="1:16" ht="20.100000000000001" customHeight="1">
      <c r="A14" s="8" t="s">
        <v>189</v>
      </c>
      <c r="B14" s="19">
        <v>275.41000000000003</v>
      </c>
      <c r="C14" s="140">
        <v>240.88</v>
      </c>
      <c r="D14" s="247">
        <f t="shared" si="2"/>
        <v>4.9116505685466036E-2</v>
      </c>
      <c r="E14" s="215">
        <f t="shared" si="3"/>
        <v>4.4124812696691391E-2</v>
      </c>
      <c r="F14" s="52">
        <f t="shared" si="4"/>
        <v>-0.12537671108529111</v>
      </c>
      <c r="H14" s="19">
        <v>123.46400000000001</v>
      </c>
      <c r="I14" s="140">
        <v>96.007000000000005</v>
      </c>
      <c r="J14" s="247">
        <f t="shared" si="5"/>
        <v>3.8665510016817353E-2</v>
      </c>
      <c r="K14" s="215">
        <f t="shared" si="6"/>
        <v>2.6735814551632698E-2</v>
      </c>
      <c r="L14" s="52">
        <f t="shared" si="7"/>
        <v>-0.22238871249919009</v>
      </c>
      <c r="N14" s="27">
        <f t="shared" si="9"/>
        <v>4.4829163792164408</v>
      </c>
      <c r="O14" s="152">
        <f t="shared" si="10"/>
        <v>3.9856775157754902</v>
      </c>
      <c r="P14" s="52">
        <f t="shared" si="11"/>
        <v>-0.11091861221106736</v>
      </c>
    </row>
    <row r="15" spans="1:16" ht="20.100000000000001" customHeight="1">
      <c r="A15" s="8" t="s">
        <v>192</v>
      </c>
      <c r="B15" s="19">
        <v>98.799999999999983</v>
      </c>
      <c r="C15" s="140">
        <v>89.760000000000019</v>
      </c>
      <c r="D15" s="247">
        <f t="shared" si="2"/>
        <v>1.7619951206288963E-2</v>
      </c>
      <c r="E15" s="215">
        <f t="shared" si="3"/>
        <v>1.6442391180899286E-2</v>
      </c>
      <c r="F15" s="52">
        <f t="shared" si="4"/>
        <v>-9.1497975708501669E-2</v>
      </c>
      <c r="H15" s="19">
        <v>77.339000000000013</v>
      </c>
      <c r="I15" s="140">
        <v>69.760000000000005</v>
      </c>
      <c r="J15" s="247">
        <f t="shared" si="5"/>
        <v>2.4220435747996479E-2</v>
      </c>
      <c r="K15" s="215">
        <f t="shared" si="6"/>
        <v>1.9426608717300793E-2</v>
      </c>
      <c r="L15" s="52">
        <f t="shared" si="7"/>
        <v>-9.7997129520681764E-2</v>
      </c>
      <c r="N15" s="27">
        <f t="shared" si="9"/>
        <v>7.8278340080971685</v>
      </c>
      <c r="O15" s="152">
        <f t="shared" si="10"/>
        <v>7.7718360071301245</v>
      </c>
      <c r="P15" s="52">
        <f t="shared" si="11"/>
        <v>-7.1537031711606629E-3</v>
      </c>
    </row>
    <row r="16" spans="1:16" ht="20.100000000000001" customHeight="1">
      <c r="A16" s="8" t="s">
        <v>197</v>
      </c>
      <c r="B16" s="19">
        <v>199.88</v>
      </c>
      <c r="C16" s="140">
        <v>91.339999999999975</v>
      </c>
      <c r="D16" s="247">
        <f t="shared" si="2"/>
        <v>3.5646516671184597E-2</v>
      </c>
      <c r="E16" s="215">
        <f t="shared" si="3"/>
        <v>1.6731818298388369E-2</v>
      </c>
      <c r="F16" s="52">
        <f t="shared" si="4"/>
        <v>-0.54302581548929374</v>
      </c>
      <c r="H16" s="19">
        <v>112.396</v>
      </c>
      <c r="I16" s="140">
        <v>64.028000000000006</v>
      </c>
      <c r="J16" s="247">
        <f t="shared" si="5"/>
        <v>3.5199318536984082E-2</v>
      </c>
      <c r="K16" s="215">
        <f t="shared" si="6"/>
        <v>1.7830374182215239E-2</v>
      </c>
      <c r="L16" s="52">
        <f t="shared" si="7"/>
        <v>-0.43033559913164166</v>
      </c>
      <c r="N16" s="27">
        <f t="shared" ref="N16:N18" si="12">(H16/B16)*10</f>
        <v>5.6231739043426057</v>
      </c>
      <c r="O16" s="152">
        <f t="shared" ref="O16:O18" si="13">(I16/C16)*10</f>
        <v>7.0098532953799015</v>
      </c>
      <c r="P16" s="52">
        <f t="shared" ref="P16:P18" si="14">(O16-N16)/N16</f>
        <v>0.24660083693417442</v>
      </c>
    </row>
    <row r="17" spans="1:16" ht="20.100000000000001" customHeight="1">
      <c r="A17" s="8" t="s">
        <v>182</v>
      </c>
      <c r="B17" s="19">
        <v>174.45</v>
      </c>
      <c r="C17" s="140">
        <v>154.72999999999999</v>
      </c>
      <c r="D17" s="247">
        <f t="shared" si="2"/>
        <v>3.1111340971023378E-2</v>
      </c>
      <c r="E17" s="215">
        <f t="shared" si="3"/>
        <v>2.8343707524738703E-2</v>
      </c>
      <c r="F17" s="52">
        <f t="shared" si="4"/>
        <v>-0.11304098595586128</v>
      </c>
      <c r="H17" s="19">
        <v>62.415000000000006</v>
      </c>
      <c r="I17" s="140">
        <v>58.411000000000008</v>
      </c>
      <c r="J17" s="247">
        <f t="shared" si="5"/>
        <v>1.9546651717906881E-2</v>
      </c>
      <c r="K17" s="215">
        <f t="shared" si="6"/>
        <v>1.6266164589825927E-2</v>
      </c>
      <c r="L17" s="52">
        <f t="shared" si="7"/>
        <v>-6.4151245694143988E-2</v>
      </c>
      <c r="N17" s="27">
        <f t="shared" si="12"/>
        <v>3.5778159931212388</v>
      </c>
      <c r="O17" s="152">
        <f t="shared" si="13"/>
        <v>3.7750274672009314</v>
      </c>
      <c r="P17" s="52">
        <f t="shared" si="14"/>
        <v>5.5120630702879717E-2</v>
      </c>
    </row>
    <row r="18" spans="1:16" ht="20.100000000000001" customHeight="1">
      <c r="A18" s="8" t="s">
        <v>195</v>
      </c>
      <c r="B18" s="19">
        <v>1674.0100000000002</v>
      </c>
      <c r="C18" s="140">
        <v>273.31</v>
      </c>
      <c r="D18" s="247">
        <f t="shared" si="2"/>
        <v>0.29854225221497765</v>
      </c>
      <c r="E18" s="215">
        <f t="shared" si="3"/>
        <v>5.0065395874014963E-2</v>
      </c>
      <c r="F18" s="52">
        <f t="shared" si="4"/>
        <v>-0.83673335284735462</v>
      </c>
      <c r="H18" s="19">
        <v>401.32600000000002</v>
      </c>
      <c r="I18" s="140">
        <v>55.056999999999995</v>
      </c>
      <c r="J18" s="247">
        <f t="shared" si="5"/>
        <v>0.12568420327390364</v>
      </c>
      <c r="K18" s="215">
        <f t="shared" si="6"/>
        <v>1.5332150174146065E-2</v>
      </c>
      <c r="L18" s="52">
        <f t="shared" si="7"/>
        <v>-0.86281227730074794</v>
      </c>
      <c r="N18" s="27">
        <f t="shared" si="12"/>
        <v>2.3973930860628072</v>
      </c>
      <c r="O18" s="152">
        <f t="shared" si="13"/>
        <v>2.0144524532582047</v>
      </c>
      <c r="P18" s="52">
        <f t="shared" si="14"/>
        <v>-0.15973210026792004</v>
      </c>
    </row>
    <row r="19" spans="1:16" ht="20.100000000000001" customHeight="1">
      <c r="A19" s="8" t="s">
        <v>223</v>
      </c>
      <c r="B19" s="19">
        <v>38.31</v>
      </c>
      <c r="C19" s="140">
        <v>123.71000000000001</v>
      </c>
      <c r="D19" s="247">
        <f t="shared" si="2"/>
        <v>6.8321895821146792E-3</v>
      </c>
      <c r="E19" s="215">
        <f t="shared" si="3"/>
        <v>2.2661410572516159E-2</v>
      </c>
      <c r="F19" s="52">
        <f t="shared" si="4"/>
        <v>2.2291829809449228</v>
      </c>
      <c r="H19" s="19">
        <v>11.946000000000002</v>
      </c>
      <c r="I19" s="140">
        <v>44.667999999999999</v>
      </c>
      <c r="J19" s="247">
        <f t="shared" si="5"/>
        <v>3.7411567959964045E-3</v>
      </c>
      <c r="K19" s="215">
        <f t="shared" si="6"/>
        <v>1.2439044698744147E-2</v>
      </c>
      <c r="L19" s="52">
        <f t="shared" ref="L19:L29" si="15">(I19-H19)/H19</f>
        <v>2.7391595513142466</v>
      </c>
      <c r="N19" s="27">
        <f t="shared" ref="N19:N29" si="16">(H19/B19)*10</f>
        <v>3.1182458888018791</v>
      </c>
      <c r="O19" s="152">
        <f t="shared" ref="O19:O29" si="17">(I19/C19)*10</f>
        <v>3.6107024492765332</v>
      </c>
      <c r="P19" s="52">
        <f t="shared" ref="P19:P29" si="18">(O19-N19)/N19</f>
        <v>0.15792743036819018</v>
      </c>
    </row>
    <row r="20" spans="1:16" ht="20.100000000000001" customHeight="1">
      <c r="A20" s="8" t="s">
        <v>224</v>
      </c>
      <c r="B20" s="19"/>
      <c r="C20" s="140">
        <v>1.19</v>
      </c>
      <c r="D20" s="247">
        <f t="shared" si="2"/>
        <v>0</v>
      </c>
      <c r="E20" s="215">
        <f t="shared" si="3"/>
        <v>2.1798624671646774E-4</v>
      </c>
      <c r="F20" s="52"/>
      <c r="H20" s="19"/>
      <c r="I20" s="140">
        <v>39.045000000000002</v>
      </c>
      <c r="J20" s="247">
        <f t="shared" si="5"/>
        <v>0</v>
      </c>
      <c r="K20" s="215">
        <f t="shared" si="6"/>
        <v>1.0873164239779378E-2</v>
      </c>
      <c r="L20" s="52"/>
      <c r="N20" s="27"/>
      <c r="O20" s="152">
        <f t="shared" si="17"/>
        <v>328.10924369747903</v>
      </c>
      <c r="P20" s="52"/>
    </row>
    <row r="21" spans="1:16" ht="20.100000000000001" customHeight="1">
      <c r="A21" s="8" t="s">
        <v>244</v>
      </c>
      <c r="B21" s="19">
        <v>5.38</v>
      </c>
      <c r="C21" s="140">
        <v>9.16</v>
      </c>
      <c r="D21" s="247">
        <f t="shared" si="2"/>
        <v>9.5946697864205093E-4</v>
      </c>
      <c r="E21" s="215">
        <f t="shared" si="3"/>
        <v>1.6779445545570123E-3</v>
      </c>
      <c r="F21" s="52">
        <f t="shared" si="4"/>
        <v>0.70260223048327142</v>
      </c>
      <c r="H21" s="19">
        <v>24.012999999999998</v>
      </c>
      <c r="I21" s="140">
        <v>36.717999999999996</v>
      </c>
      <c r="J21" s="247">
        <f t="shared" si="5"/>
        <v>7.5202074453592539E-3</v>
      </c>
      <c r="K21" s="215">
        <f t="shared" si="6"/>
        <v>1.0225146486265057E-2</v>
      </c>
      <c r="L21" s="52">
        <f t="shared" si="15"/>
        <v>0.52908841044434263</v>
      </c>
      <c r="N21" s="27">
        <f t="shared" si="16"/>
        <v>44.633828996282531</v>
      </c>
      <c r="O21" s="152">
        <f t="shared" si="17"/>
        <v>40.085152838427945</v>
      </c>
      <c r="P21" s="52">
        <f t="shared" si="18"/>
        <v>-0.10191095543771155</v>
      </c>
    </row>
    <row r="22" spans="1:16" ht="20.100000000000001" customHeight="1">
      <c r="A22" s="8" t="s">
        <v>206</v>
      </c>
      <c r="B22" s="19">
        <v>132.88</v>
      </c>
      <c r="C22" s="140">
        <v>129.58999999999997</v>
      </c>
      <c r="D22" s="247">
        <f t="shared" si="2"/>
        <v>2.3697764334936009E-2</v>
      </c>
      <c r="E22" s="215">
        <f t="shared" si="3"/>
        <v>2.3738519085703406E-2</v>
      </c>
      <c r="F22" s="52">
        <f t="shared" si="4"/>
        <v>-2.4759181216135014E-2</v>
      </c>
      <c r="H22" s="19">
        <v>26.839999999999996</v>
      </c>
      <c r="I22" s="140">
        <v>33.111999999999995</v>
      </c>
      <c r="J22" s="247">
        <f t="shared" si="5"/>
        <v>8.4055456558298578E-3</v>
      </c>
      <c r="K22" s="215">
        <f t="shared" si="6"/>
        <v>9.2209556744160502E-3</v>
      </c>
      <c r="L22" s="52">
        <f t="shared" si="15"/>
        <v>0.23368107302533531</v>
      </c>
      <c r="N22" s="27">
        <f t="shared" si="16"/>
        <v>2.0198675496688741</v>
      </c>
      <c r="O22" s="152">
        <f t="shared" si="17"/>
        <v>2.5551354271162903</v>
      </c>
      <c r="P22" s="52">
        <f t="shared" si="18"/>
        <v>0.26500147375265526</v>
      </c>
    </row>
    <row r="23" spans="1:16" ht="20.100000000000001" customHeight="1">
      <c r="A23" s="8" t="s">
        <v>219</v>
      </c>
      <c r="B23" s="19">
        <v>17.360000000000003</v>
      </c>
      <c r="C23" s="140">
        <v>77.72999999999999</v>
      </c>
      <c r="D23" s="247">
        <f t="shared" si="2"/>
        <v>3.0959752321981426E-3</v>
      </c>
      <c r="E23" s="215">
        <f t="shared" si="3"/>
        <v>1.4238715090143728E-2</v>
      </c>
      <c r="F23" s="52">
        <f t="shared" si="4"/>
        <v>3.4775345622119804</v>
      </c>
      <c r="H23" s="19">
        <v>7.2880000000000003</v>
      </c>
      <c r="I23" s="140">
        <v>24.753</v>
      </c>
      <c r="J23" s="247">
        <f t="shared" si="5"/>
        <v>2.2824000275591659E-3</v>
      </c>
      <c r="K23" s="215">
        <f t="shared" si="6"/>
        <v>6.8931600570433836E-3</v>
      </c>
      <c r="L23" s="52">
        <f t="shared" si="15"/>
        <v>2.3964050493962676</v>
      </c>
      <c r="N23" s="27">
        <f t="shared" si="16"/>
        <v>4.1981566820276495</v>
      </c>
      <c r="O23" s="152">
        <f t="shared" si="17"/>
        <v>3.1844847549208803</v>
      </c>
      <c r="P23" s="52">
        <f t="shared" si="18"/>
        <v>-0.24145643049634349</v>
      </c>
    </row>
    <row r="24" spans="1:16" ht="20.100000000000001" customHeight="1">
      <c r="A24" s="8" t="s">
        <v>203</v>
      </c>
      <c r="B24" s="19">
        <v>127.58</v>
      </c>
      <c r="C24" s="140">
        <v>102.96000000000001</v>
      </c>
      <c r="D24" s="247">
        <f t="shared" si="2"/>
        <v>2.2752564523262613E-2</v>
      </c>
      <c r="E24" s="215">
        <f t="shared" si="3"/>
        <v>1.8860389883972709E-2</v>
      </c>
      <c r="F24" s="52">
        <f t="shared" si="4"/>
        <v>-0.19297695563567949</v>
      </c>
      <c r="H24" s="19">
        <v>43.733000000000011</v>
      </c>
      <c r="I24" s="140">
        <v>23.837999999999997</v>
      </c>
      <c r="J24" s="247">
        <f t="shared" si="5"/>
        <v>1.3695966027064355E-2</v>
      </c>
      <c r="K24" s="215">
        <f t="shared" si="6"/>
        <v>6.638352904286356E-3</v>
      </c>
      <c r="L24" s="52">
        <f t="shared" si="15"/>
        <v>-0.45491962591178309</v>
      </c>
      <c r="N24" s="27">
        <f t="shared" si="16"/>
        <v>3.4278883837592105</v>
      </c>
      <c r="O24" s="152">
        <f t="shared" si="17"/>
        <v>2.3152680652680648</v>
      </c>
      <c r="P24" s="52">
        <f t="shared" si="18"/>
        <v>-0.32457892262845067</v>
      </c>
    </row>
    <row r="25" spans="1:16" ht="20.100000000000001" customHeight="1">
      <c r="A25" s="8" t="s">
        <v>187</v>
      </c>
      <c r="B25" s="19">
        <v>186.16</v>
      </c>
      <c r="C25" s="140">
        <v>36.190000000000005</v>
      </c>
      <c r="D25" s="247">
        <f t="shared" si="2"/>
        <v>3.3199697536060259E-2</v>
      </c>
      <c r="E25" s="215">
        <f t="shared" si="3"/>
        <v>6.6293464442596381E-3</v>
      </c>
      <c r="F25" s="52">
        <f t="shared" si="4"/>
        <v>-0.80559733562526858</v>
      </c>
      <c r="H25" s="19">
        <v>56.152000000000001</v>
      </c>
      <c r="I25" s="140">
        <v>20.771000000000001</v>
      </c>
      <c r="J25" s="247">
        <f t="shared" si="5"/>
        <v>1.7585253340765956E-2</v>
      </c>
      <c r="K25" s="215">
        <f t="shared" si="6"/>
        <v>5.7842616064658079E-3</v>
      </c>
      <c r="L25" s="52">
        <f t="shared" si="15"/>
        <v>-0.63009331813648672</v>
      </c>
      <c r="N25" s="27">
        <f t="shared" si="16"/>
        <v>3.0163300386764074</v>
      </c>
      <c r="O25" s="152">
        <f t="shared" si="17"/>
        <v>5.7394307819839732</v>
      </c>
      <c r="P25" s="52">
        <f t="shared" si="18"/>
        <v>0.90278607061927707</v>
      </c>
    </row>
    <row r="26" spans="1:16" ht="20.100000000000001" customHeight="1">
      <c r="A26" s="8" t="s">
        <v>245</v>
      </c>
      <c r="B26" s="19"/>
      <c r="C26" s="140">
        <v>57.38</v>
      </c>
      <c r="D26" s="247">
        <f t="shared" si="2"/>
        <v>0</v>
      </c>
      <c r="E26" s="215">
        <f t="shared" si="3"/>
        <v>1.0510967089572202E-2</v>
      </c>
      <c r="F26" s="52"/>
      <c r="H26" s="19"/>
      <c r="I26" s="140">
        <v>19.507999999999999</v>
      </c>
      <c r="J26" s="247">
        <f t="shared" si="5"/>
        <v>0</v>
      </c>
      <c r="K26" s="215">
        <f t="shared" si="6"/>
        <v>5.4325441923323368E-3</v>
      </c>
      <c r="L26" s="52"/>
      <c r="N26" s="27"/>
      <c r="O26" s="152">
        <f t="shared" si="17"/>
        <v>3.399790867898222</v>
      </c>
      <c r="P26" s="52"/>
    </row>
    <row r="27" spans="1:16" ht="20.100000000000001" customHeight="1">
      <c r="A27" s="8" t="s">
        <v>246</v>
      </c>
      <c r="B27" s="19"/>
      <c r="C27" s="140">
        <v>45</v>
      </c>
      <c r="D27" s="247">
        <f t="shared" si="2"/>
        <v>0</v>
      </c>
      <c r="E27" s="215">
        <f t="shared" si="3"/>
        <v>8.2431773968412187E-3</v>
      </c>
      <c r="F27" s="52"/>
      <c r="H27" s="19"/>
      <c r="I27" s="140">
        <v>19.242999999999999</v>
      </c>
      <c r="J27" s="247">
        <f t="shared" si="5"/>
        <v>0</v>
      </c>
      <c r="K27" s="215">
        <f t="shared" si="6"/>
        <v>5.3587475852496999E-3</v>
      </c>
      <c r="L27" s="52"/>
      <c r="N27" s="27"/>
      <c r="O27" s="152">
        <f t="shared" si="17"/>
        <v>4.2762222222222217</v>
      </c>
      <c r="P27" s="52"/>
    </row>
    <row r="28" spans="1:16" ht="20.100000000000001" customHeight="1">
      <c r="A28" s="8" t="s">
        <v>247</v>
      </c>
      <c r="B28" s="19">
        <v>62.739999999999995</v>
      </c>
      <c r="C28" s="140">
        <v>50.12</v>
      </c>
      <c r="D28" s="247">
        <f t="shared" si="2"/>
        <v>1.1189025695167708E-2</v>
      </c>
      <c r="E28" s="215">
        <f t="shared" si="3"/>
        <v>9.1810678028818177E-3</v>
      </c>
      <c r="F28" s="52">
        <f t="shared" si="4"/>
        <v>-0.20114759324195089</v>
      </c>
      <c r="H28" s="19">
        <v>13.846</v>
      </c>
      <c r="I28" s="140">
        <v>18.905000000000001</v>
      </c>
      <c r="J28" s="247">
        <f t="shared" si="5"/>
        <v>4.3361842455521687E-3</v>
      </c>
      <c r="K28" s="215">
        <f t="shared" si="6"/>
        <v>5.2646221014990176E-3</v>
      </c>
      <c r="L28" s="52">
        <f t="shared" si="15"/>
        <v>0.36537628195868849</v>
      </c>
      <c r="N28" s="27">
        <f t="shared" si="16"/>
        <v>2.2068855594517056</v>
      </c>
      <c r="O28" s="152">
        <f t="shared" si="17"/>
        <v>3.7719473264166004</v>
      </c>
      <c r="P28" s="52">
        <f t="shared" si="18"/>
        <v>0.70917214545267582</v>
      </c>
    </row>
    <row r="29" spans="1:16" ht="20.100000000000001" customHeight="1">
      <c r="A29" s="8" t="s">
        <v>248</v>
      </c>
      <c r="B29" s="19"/>
      <c r="C29" s="140">
        <v>78.12</v>
      </c>
      <c r="D29" s="247">
        <f t="shared" si="2"/>
        <v>0</v>
      </c>
      <c r="E29" s="215">
        <f t="shared" si="3"/>
        <v>1.4310155960916355E-2</v>
      </c>
      <c r="F29" s="52"/>
      <c r="H29" s="19"/>
      <c r="I29" s="140">
        <v>18.748999999999999</v>
      </c>
      <c r="J29" s="247">
        <f t="shared" si="5"/>
        <v>0</v>
      </c>
      <c r="K29" s="215">
        <f t="shared" si="6"/>
        <v>5.2211795705371629E-3</v>
      </c>
      <c r="L29" s="52"/>
      <c r="N29" s="27"/>
      <c r="O29" s="152">
        <f t="shared" si="17"/>
        <v>2.4000256016385046</v>
      </c>
      <c r="P29" s="52"/>
    </row>
    <row r="30" spans="1:16" ht="20.100000000000001" customHeight="1">
      <c r="A30" s="8" t="s">
        <v>194</v>
      </c>
      <c r="B30" s="19">
        <v>34.81</v>
      </c>
      <c r="C30" s="140">
        <v>21.02</v>
      </c>
      <c r="D30" s="247">
        <f t="shared" si="2"/>
        <v>6.208001027236021E-3</v>
      </c>
      <c r="E30" s="215">
        <f t="shared" si="3"/>
        <v>3.8504797529244979E-3</v>
      </c>
      <c r="F30" s="52">
        <f t="shared" si="4"/>
        <v>-0.39615053145647805</v>
      </c>
      <c r="H30" s="19">
        <v>37.141000000000005</v>
      </c>
      <c r="I30" s="140">
        <v>17.275000000000002</v>
      </c>
      <c r="J30" s="247">
        <f t="shared" si="5"/>
        <v>1.163153394944772E-2</v>
      </c>
      <c r="K30" s="215">
        <f t="shared" si="6"/>
        <v>4.8107033485001605E-3</v>
      </c>
      <c r="L30" s="52">
        <f t="shared" ref="L30" si="19">(I30-H30)/H30</f>
        <v>-0.53488059018335532</v>
      </c>
      <c r="N30" s="27">
        <f t="shared" ref="N30" si="20">(H30/B30)*10</f>
        <v>10.669635162309683</v>
      </c>
      <c r="O30" s="152">
        <f t="shared" ref="O30" si="21">(I30/C30)*10</f>
        <v>8.2183634633682221</v>
      </c>
      <c r="P30" s="52">
        <f t="shared" ref="P30" si="22">(O30-N30)/N30</f>
        <v>-0.22974278517043767</v>
      </c>
    </row>
    <row r="31" spans="1:16" ht="20.100000000000001" customHeight="1">
      <c r="A31" s="8" t="s">
        <v>204</v>
      </c>
      <c r="B31" s="19">
        <v>89.390000000000015</v>
      </c>
      <c r="C31" s="140">
        <v>54.680000000000007</v>
      </c>
      <c r="D31" s="247">
        <f t="shared" si="2"/>
        <v>1.5941775691600921E-2</v>
      </c>
      <c r="E31" s="215">
        <f t="shared" si="3"/>
        <v>1.001637644576173E-2</v>
      </c>
      <c r="F31" s="52">
        <f t="shared" si="4"/>
        <v>-0.38829846739008839</v>
      </c>
      <c r="H31" s="19">
        <v>27.206999999999997</v>
      </c>
      <c r="I31" s="140">
        <v>15.58</v>
      </c>
      <c r="J31" s="247">
        <f t="shared" si="5"/>
        <v>8.5204799052966806E-3</v>
      </c>
      <c r="K31" s="215">
        <f t="shared" si="6"/>
        <v>4.3386835409338631E-3</v>
      </c>
      <c r="L31" s="52">
        <f t="shared" si="7"/>
        <v>-0.42735325467710511</v>
      </c>
      <c r="N31" s="27">
        <f t="shared" ref="N31" si="23">(H31/B31)*10</f>
        <v>3.0436290412797846</v>
      </c>
      <c r="O31" s="152">
        <f t="shared" ref="O31" si="24">(I31/C31)*10</f>
        <v>2.849305047549378</v>
      </c>
      <c r="P31" s="52">
        <f t="shared" ref="P31" si="25">(O31-N31)/N31</f>
        <v>-6.38461491511782E-2</v>
      </c>
    </row>
    <row r="32" spans="1:16" ht="20.100000000000001" customHeight="1" thickBot="1">
      <c r="A32" s="8" t="s">
        <v>17</v>
      </c>
      <c r="B32" s="19">
        <f>B33-SUM(B7:B31)</f>
        <v>720.35999999999967</v>
      </c>
      <c r="C32" s="140">
        <f>C33-SUM(C7:C31)</f>
        <v>431.48999999999796</v>
      </c>
      <c r="D32" s="247">
        <f t="shared" si="2"/>
        <v>0.12846870496925419</v>
      </c>
      <c r="E32" s="215">
        <f t="shared" si="3"/>
        <v>7.9041080332511116E-2</v>
      </c>
      <c r="F32" s="52">
        <f t="shared" si="4"/>
        <v>-0.40100782941862656</v>
      </c>
      <c r="H32" s="19">
        <f>H33-SUM(H7:H31)</f>
        <v>305.27300000000014</v>
      </c>
      <c r="I32" s="140">
        <f>I33-SUM(I7:I31)</f>
        <v>193.99900000000025</v>
      </c>
      <c r="J32" s="247">
        <f t="shared" si="5"/>
        <v>9.5603060320124791E-2</v>
      </c>
      <c r="K32" s="215">
        <f t="shared" si="6"/>
        <v>5.4024407461978799E-2</v>
      </c>
      <c r="L32" s="52">
        <f t="shared" ref="L32:L33" si="26">(I32-H32)/H32</f>
        <v>-0.36450652366897773</v>
      </c>
      <c r="N32" s="27">
        <f t="shared" si="0"/>
        <v>4.2377838858348644</v>
      </c>
      <c r="O32" s="152">
        <f t="shared" si="1"/>
        <v>4.4960254003569302</v>
      </c>
      <c r="P32" s="52">
        <f t="shared" si="8"/>
        <v>6.093786787600447E-2</v>
      </c>
    </row>
    <row r="33" spans="1:16" ht="26.25" customHeight="1" thickBot="1">
      <c r="A33" s="12" t="s">
        <v>18</v>
      </c>
      <c r="B33" s="17">
        <v>5607.2800000000007</v>
      </c>
      <c r="C33" s="145">
        <v>5459.0599999999977</v>
      </c>
      <c r="D33" s="243">
        <f>SUM(D7:D32)</f>
        <v>0.99999999999999989</v>
      </c>
      <c r="E33" s="244">
        <f>SUM(E7:E32)</f>
        <v>1</v>
      </c>
      <c r="F33" s="57">
        <f t="shared" si="4"/>
        <v>-2.6433493601176142E-2</v>
      </c>
      <c r="G33" s="1"/>
      <c r="H33" s="17">
        <v>3193.1300000000006</v>
      </c>
      <c r="I33" s="145">
        <v>3590.9510000000005</v>
      </c>
      <c r="J33" s="243">
        <f>SUM(J7:J32)</f>
        <v>1.0000000000000002</v>
      </c>
      <c r="K33" s="244">
        <f>SUM(K7:K32)</f>
        <v>0.99999999999999967</v>
      </c>
      <c r="L33" s="57">
        <f t="shared" si="26"/>
        <v>0.12458653421564417</v>
      </c>
      <c r="N33" s="29">
        <f t="shared" si="0"/>
        <v>5.6946148578276814</v>
      </c>
      <c r="O33" s="146">
        <f t="shared" si="1"/>
        <v>6.5779658036365269</v>
      </c>
      <c r="P33" s="57">
        <f t="shared" si="8"/>
        <v>0.15512040196969817</v>
      </c>
    </row>
    <row r="35" spans="1:16" ht="15.75" thickBot="1"/>
    <row r="36" spans="1:16">
      <c r="A36" s="492" t="s">
        <v>2</v>
      </c>
      <c r="B36" s="486" t="s">
        <v>1</v>
      </c>
      <c r="C36" s="479"/>
      <c r="D36" s="486" t="s">
        <v>102</v>
      </c>
      <c r="E36" s="479"/>
      <c r="F36" s="130" t="s">
        <v>0</v>
      </c>
      <c r="H36" s="495" t="s">
        <v>19</v>
      </c>
      <c r="I36" s="496"/>
      <c r="J36" s="486" t="s">
        <v>102</v>
      </c>
      <c r="K36" s="484"/>
      <c r="L36" s="130" t="s">
        <v>0</v>
      </c>
      <c r="N36" s="478" t="s">
        <v>22</v>
      </c>
      <c r="O36" s="479"/>
      <c r="P36" s="130" t="s">
        <v>0</v>
      </c>
    </row>
    <row r="37" spans="1:16">
      <c r="A37" s="493"/>
      <c r="B37" s="487" t="str">
        <f>B5</f>
        <v>jan-abr</v>
      </c>
      <c r="C37" s="481"/>
      <c r="D37" s="487" t="str">
        <f>B5</f>
        <v>jan-abr</v>
      </c>
      <c r="E37" s="481"/>
      <c r="F37" s="131" t="str">
        <f>F5</f>
        <v>2026/2025</v>
      </c>
      <c r="H37" s="476" t="str">
        <f>B5</f>
        <v>jan-abr</v>
      </c>
      <c r="I37" s="481"/>
      <c r="J37" s="487" t="str">
        <f>B5</f>
        <v>jan-abr</v>
      </c>
      <c r="K37" s="477"/>
      <c r="L37" s="131" t="str">
        <f>F37</f>
        <v>2026/2025</v>
      </c>
      <c r="N37" s="476" t="str">
        <f>B5</f>
        <v>jan-abr</v>
      </c>
      <c r="O37" s="477"/>
      <c r="P37" s="131" t="str">
        <f>P5</f>
        <v>2026/2025</v>
      </c>
    </row>
    <row r="38" spans="1:16" ht="19.5" customHeight="1" thickBot="1">
      <c r="A38" s="494"/>
      <c r="B38" s="99">
        <f>B6</f>
        <v>2025</v>
      </c>
      <c r="C38" s="134">
        <f>C6</f>
        <v>2026</v>
      </c>
      <c r="D38" s="99">
        <f>B6</f>
        <v>2025</v>
      </c>
      <c r="E38" s="134">
        <f>C6</f>
        <v>2026</v>
      </c>
      <c r="F38" s="132" t="s">
        <v>1</v>
      </c>
      <c r="H38" s="25">
        <f>B6</f>
        <v>2025</v>
      </c>
      <c r="I38" s="134">
        <f>C6</f>
        <v>2026</v>
      </c>
      <c r="J38" s="99">
        <f>B6</f>
        <v>2025</v>
      </c>
      <c r="K38" s="134">
        <f>C6</f>
        <v>2026</v>
      </c>
      <c r="L38" s="259">
        <v>1000</v>
      </c>
      <c r="N38" s="25">
        <f>B6</f>
        <v>2025</v>
      </c>
      <c r="O38" s="134">
        <f>C6</f>
        <v>2026</v>
      </c>
      <c r="P38" s="132"/>
    </row>
    <row r="39" spans="1:16" ht="20.100000000000001" customHeight="1">
      <c r="A39" s="38" t="s">
        <v>182</v>
      </c>
      <c r="B39" s="39">
        <v>174.45</v>
      </c>
      <c r="C39" s="147">
        <v>154.72999999999999</v>
      </c>
      <c r="D39" s="247">
        <f t="shared" ref="D39:D55" si="27">B39/$B$56</f>
        <v>7.3404416467499234E-2</v>
      </c>
      <c r="E39" s="246">
        <f t="shared" ref="E39:E55" si="28">C39/$C$56</f>
        <v>0.22606802641575591</v>
      </c>
      <c r="F39" s="52">
        <f>(C39-B39)/B39</f>
        <v>-0.11304098595586128</v>
      </c>
      <c r="H39" s="39">
        <v>62.415000000000006</v>
      </c>
      <c r="I39" s="147">
        <v>58.411000000000008</v>
      </c>
      <c r="J39" s="247">
        <f t="shared" ref="J39:J55" si="29">H39/$H$56</f>
        <v>8.7938919682030672E-2</v>
      </c>
      <c r="K39" s="246">
        <f t="shared" ref="K39:K55" si="30">I39/$I$56</f>
        <v>0.24218840699892205</v>
      </c>
      <c r="L39" s="52">
        <f>(I39-H39)/H39</f>
        <v>-6.4151245694143988E-2</v>
      </c>
      <c r="N39" s="27">
        <f t="shared" ref="N39:N56" si="31">(H39/B39)*10</f>
        <v>3.5778159931212388</v>
      </c>
      <c r="O39" s="151">
        <f t="shared" ref="O39:O56" si="32">(I39/C39)*10</f>
        <v>3.7750274672009314</v>
      </c>
      <c r="P39" s="61">
        <f t="shared" si="8"/>
        <v>5.5120630702879717E-2</v>
      </c>
    </row>
    <row r="40" spans="1:16" ht="20.100000000000001" customHeight="1">
      <c r="A40" s="38" t="s">
        <v>195</v>
      </c>
      <c r="B40" s="19">
        <v>1674.0100000000002</v>
      </c>
      <c r="C40" s="140">
        <v>273.31</v>
      </c>
      <c r="D40" s="247">
        <f t="shared" si="27"/>
        <v>0.70438364695189692</v>
      </c>
      <c r="E40" s="215">
        <f t="shared" si="28"/>
        <v>0.39931915142306118</v>
      </c>
      <c r="F40" s="52">
        <f t="shared" ref="F40:F56" si="33">(C40-B40)/B40</f>
        <v>-0.83673335284735462</v>
      </c>
      <c r="H40" s="19">
        <v>401.32600000000002</v>
      </c>
      <c r="I40" s="140">
        <v>55.056999999999995</v>
      </c>
      <c r="J40" s="247">
        <f t="shared" si="29"/>
        <v>0.56544380165522135</v>
      </c>
      <c r="K40" s="215">
        <f t="shared" si="30"/>
        <v>0.22828178124222576</v>
      </c>
      <c r="L40" s="52">
        <f t="shared" ref="L40:L56" si="34">(I40-H40)/H40</f>
        <v>-0.86281227730074794</v>
      </c>
      <c r="N40" s="27">
        <f t="shared" si="31"/>
        <v>2.3973930860628072</v>
      </c>
      <c r="O40" s="152">
        <f t="shared" si="32"/>
        <v>2.0144524532582047</v>
      </c>
      <c r="P40" s="52">
        <f t="shared" si="8"/>
        <v>-0.15973210026792004</v>
      </c>
    </row>
    <row r="41" spans="1:16" ht="20.100000000000001" customHeight="1">
      <c r="A41" s="38" t="s">
        <v>187</v>
      </c>
      <c r="B41" s="19">
        <v>186.16</v>
      </c>
      <c r="C41" s="140">
        <v>36.190000000000005</v>
      </c>
      <c r="D41" s="247">
        <f t="shared" si="27"/>
        <v>7.8331706331840986E-2</v>
      </c>
      <c r="E41" s="215">
        <f t="shared" si="28"/>
        <v>5.287534334638537E-2</v>
      </c>
      <c r="F41" s="52">
        <f t="shared" si="33"/>
        <v>-0.80559733562526858</v>
      </c>
      <c r="H41" s="19">
        <v>56.152000000000001</v>
      </c>
      <c r="I41" s="140">
        <v>20.771000000000001</v>
      </c>
      <c r="J41" s="247">
        <f t="shared" si="29"/>
        <v>7.9114735528084359E-2</v>
      </c>
      <c r="K41" s="215">
        <f t="shared" si="30"/>
        <v>8.6122398208806725E-2</v>
      </c>
      <c r="L41" s="52">
        <f t="shared" si="34"/>
        <v>-0.63009331813648672</v>
      </c>
      <c r="N41" s="27">
        <f t="shared" si="31"/>
        <v>3.0163300386764074</v>
      </c>
      <c r="O41" s="152">
        <f t="shared" si="32"/>
        <v>5.7394307819839732</v>
      </c>
      <c r="P41" s="52">
        <f t="shared" si="8"/>
        <v>0.90278607061927707</v>
      </c>
    </row>
    <row r="42" spans="1:16" ht="20.100000000000001" customHeight="1">
      <c r="A42" s="38" t="s">
        <v>194</v>
      </c>
      <c r="B42" s="19">
        <v>34.81</v>
      </c>
      <c r="C42" s="140">
        <v>21.02</v>
      </c>
      <c r="D42" s="247">
        <f t="shared" si="27"/>
        <v>1.4647221193658062E-2</v>
      </c>
      <c r="E42" s="215">
        <f t="shared" si="28"/>
        <v>3.0711238384664833E-2</v>
      </c>
      <c r="F42" s="52">
        <f t="shared" ref="F42:F44" si="35">(C42-B42)/B42</f>
        <v>-0.39615053145647805</v>
      </c>
      <c r="H42" s="19">
        <v>37.141000000000005</v>
      </c>
      <c r="I42" s="140">
        <v>17.275000000000002</v>
      </c>
      <c r="J42" s="247">
        <f t="shared" si="29"/>
        <v>5.2329398636710746E-2</v>
      </c>
      <c r="K42" s="215">
        <f t="shared" si="30"/>
        <v>7.1627000580479327E-2</v>
      </c>
      <c r="L42" s="52">
        <f t="shared" ref="L42:L54" si="36">(I42-H42)/H42</f>
        <v>-0.53488059018335532</v>
      </c>
      <c r="N42" s="27">
        <f t="shared" si="31"/>
        <v>10.669635162309683</v>
      </c>
      <c r="O42" s="152">
        <f t="shared" si="32"/>
        <v>8.2183634633682221</v>
      </c>
      <c r="P42" s="52">
        <f t="shared" ref="P42:P45" si="37">(O42-N42)/N42</f>
        <v>-0.22974278517043767</v>
      </c>
    </row>
    <row r="43" spans="1:16" ht="20.100000000000001" customHeight="1">
      <c r="A43" s="38" t="s">
        <v>191</v>
      </c>
      <c r="B43" s="19">
        <v>17.27</v>
      </c>
      <c r="C43" s="140">
        <v>23.959999999999994</v>
      </c>
      <c r="D43" s="247">
        <f t="shared" si="27"/>
        <v>7.2668058033460124E-3</v>
      </c>
      <c r="E43" s="215">
        <f t="shared" si="28"/>
        <v>3.5006720822862478E-2</v>
      </c>
      <c r="F43" s="52">
        <f t="shared" si="35"/>
        <v>0.38737695425593482</v>
      </c>
      <c r="H43" s="19">
        <v>8.1219999999999999</v>
      </c>
      <c r="I43" s="140">
        <v>12.74</v>
      </c>
      <c r="J43" s="247">
        <f t="shared" si="29"/>
        <v>1.1443401516581799E-2</v>
      </c>
      <c r="K43" s="215">
        <f t="shared" si="30"/>
        <v>5.2823617215357839E-2</v>
      </c>
      <c r="L43" s="52">
        <f t="shared" si="36"/>
        <v>0.56857916769268657</v>
      </c>
      <c r="N43" s="27">
        <f t="shared" si="31"/>
        <v>4.7029530978575567</v>
      </c>
      <c r="O43" s="152">
        <f t="shared" si="32"/>
        <v>5.3171953255425723</v>
      </c>
      <c r="P43" s="52">
        <f t="shared" si="37"/>
        <v>0.13060777237281729</v>
      </c>
    </row>
    <row r="44" spans="1:16" ht="20.100000000000001" customHeight="1">
      <c r="A44" s="38" t="s">
        <v>212</v>
      </c>
      <c r="B44" s="19">
        <v>18.800000000000004</v>
      </c>
      <c r="C44" s="140">
        <v>23.909999999999997</v>
      </c>
      <c r="D44" s="247">
        <f t="shared" si="27"/>
        <v>7.9105934628202132E-3</v>
      </c>
      <c r="E44" s="215">
        <f t="shared" si="28"/>
        <v>3.4933668400444151E-2</v>
      </c>
      <c r="F44" s="52">
        <f t="shared" si="35"/>
        <v>0.27180851063829742</v>
      </c>
      <c r="H44" s="19">
        <v>9.0319999999999983</v>
      </c>
      <c r="I44" s="140">
        <v>12.064</v>
      </c>
      <c r="J44" s="247">
        <f t="shared" si="29"/>
        <v>1.2725535889899876E-2</v>
      </c>
      <c r="K44" s="215">
        <f t="shared" si="30"/>
        <v>5.0020731403930686E-2</v>
      </c>
      <c r="L44" s="52">
        <f t="shared" si="36"/>
        <v>0.3356953055801597</v>
      </c>
      <c r="N44" s="27">
        <f t="shared" si="31"/>
        <v>4.8042553191489343</v>
      </c>
      <c r="O44" s="152">
        <f t="shared" si="32"/>
        <v>5.0455876202425776</v>
      </c>
      <c r="P44" s="52">
        <f t="shared" si="37"/>
        <v>5.0233029899916903E-2</v>
      </c>
    </row>
    <row r="45" spans="1:16" ht="20.100000000000001" customHeight="1">
      <c r="A45" s="38" t="s">
        <v>210</v>
      </c>
      <c r="B45" s="19">
        <v>18.34</v>
      </c>
      <c r="C45" s="140">
        <v>25.569999999999997</v>
      </c>
      <c r="D45" s="247">
        <f t="shared" si="27"/>
        <v>7.7170363887299294E-3</v>
      </c>
      <c r="E45" s="215">
        <f t="shared" si="28"/>
        <v>3.7359008824732622E-2</v>
      </c>
      <c r="F45" s="52">
        <f t="shared" ref="F45:F54" si="38">(C45-B45)/B45</f>
        <v>0.39422028353326044</v>
      </c>
      <c r="H45" s="19">
        <v>7.9170000000000016</v>
      </c>
      <c r="I45" s="140">
        <v>9.3920000000000012</v>
      </c>
      <c r="J45" s="247">
        <f t="shared" si="29"/>
        <v>1.115456904786729E-2</v>
      </c>
      <c r="K45" s="215">
        <f t="shared" si="30"/>
        <v>3.8941869143378403E-2</v>
      </c>
      <c r="L45" s="52">
        <f t="shared" si="36"/>
        <v>0.18630794492863451</v>
      </c>
      <c r="N45" s="27">
        <f t="shared" si="31"/>
        <v>4.3167938931297716</v>
      </c>
      <c r="O45" s="152">
        <f t="shared" si="32"/>
        <v>3.6730543605788042</v>
      </c>
      <c r="P45" s="52">
        <f t="shared" si="37"/>
        <v>-0.14912445404805785</v>
      </c>
    </row>
    <row r="46" spans="1:16" ht="20.100000000000001" customHeight="1">
      <c r="A46" s="38" t="s">
        <v>196</v>
      </c>
      <c r="B46" s="19">
        <v>41.62</v>
      </c>
      <c r="C46" s="140">
        <v>38.110000000000007</v>
      </c>
      <c r="D46" s="247">
        <f t="shared" si="27"/>
        <v>1.7512707442690276E-2</v>
      </c>
      <c r="E46" s="215">
        <f t="shared" si="28"/>
        <v>5.568055636724914E-2</v>
      </c>
      <c r="F46" s="52">
        <f t="shared" si="38"/>
        <v>-8.4334454589139629E-2</v>
      </c>
      <c r="H46" s="19">
        <v>10.24</v>
      </c>
      <c r="I46" s="140">
        <v>7.2099999999999991</v>
      </c>
      <c r="J46" s="247">
        <f t="shared" si="29"/>
        <v>1.4427534047007834E-2</v>
      </c>
      <c r="K46" s="215">
        <f t="shared" si="30"/>
        <v>2.9894684468032177E-2</v>
      </c>
      <c r="L46" s="52">
        <f t="shared" si="36"/>
        <v>-0.29589843750000011</v>
      </c>
      <c r="N46" s="27">
        <f t="shared" ref="N46:N55" si="39">(H46/B46)*10</f>
        <v>2.4603555982700627</v>
      </c>
      <c r="O46" s="152">
        <f t="shared" ref="O46:O55" si="40">(I46/C46)*10</f>
        <v>1.8918918918918914</v>
      </c>
      <c r="P46" s="52">
        <f t="shared" ref="P46:P55" si="41">(O46-N46)/N46</f>
        <v>-0.23104940878378402</v>
      </c>
    </row>
    <row r="47" spans="1:16" ht="20.100000000000001" customHeight="1">
      <c r="A47" s="38" t="s">
        <v>205</v>
      </c>
      <c r="B47" s="19">
        <v>1.8099999999999998</v>
      </c>
      <c r="C47" s="140">
        <v>7.85</v>
      </c>
      <c r="D47" s="247">
        <f t="shared" si="27"/>
        <v>7.6160500892045644E-4</v>
      </c>
      <c r="E47" s="215">
        <f t="shared" si="28"/>
        <v>1.14692303196774E-2</v>
      </c>
      <c r="F47" s="52">
        <f t="shared" si="38"/>
        <v>3.3370165745856357</v>
      </c>
      <c r="H47" s="19">
        <v>1.0110000000000001</v>
      </c>
      <c r="I47" s="140">
        <v>6.7059999999999995</v>
      </c>
      <c r="J47" s="247">
        <f t="shared" si="29"/>
        <v>1.4244371993676682E-3</v>
      </c>
      <c r="K47" s="215">
        <f t="shared" si="30"/>
        <v>2.7804958951820221E-2</v>
      </c>
      <c r="L47" s="52">
        <f t="shared" si="36"/>
        <v>5.6330365974282879</v>
      </c>
      <c r="N47" s="27">
        <f t="shared" si="39"/>
        <v>5.5856353591160239</v>
      </c>
      <c r="O47" s="152">
        <f t="shared" si="40"/>
        <v>8.5426751592356691</v>
      </c>
      <c r="P47" s="52">
        <f t="shared" si="41"/>
        <v>0.52940079507582161</v>
      </c>
    </row>
    <row r="48" spans="1:16" ht="20.100000000000001" customHeight="1">
      <c r="A48" s="38" t="s">
        <v>201</v>
      </c>
      <c r="B48" s="19">
        <v>58.989999999999988</v>
      </c>
      <c r="C48" s="140">
        <v>10.08</v>
      </c>
      <c r="D48" s="247">
        <f t="shared" si="27"/>
        <v>2.4821590870838517E-2</v>
      </c>
      <c r="E48" s="215">
        <f t="shared" si="28"/>
        <v>1.4727368359534801E-2</v>
      </c>
      <c r="F48" s="52">
        <f t="shared" si="38"/>
        <v>-0.82912358026784205</v>
      </c>
      <c r="H48" s="19">
        <v>33.65</v>
      </c>
      <c r="I48" s="140">
        <v>6.3179999999999996</v>
      </c>
      <c r="J48" s="247">
        <f t="shared" si="29"/>
        <v>4.7410793035333361E-2</v>
      </c>
      <c r="K48" s="215">
        <f t="shared" si="30"/>
        <v>2.6196202006799903E-2</v>
      </c>
      <c r="L48" s="52">
        <f t="shared" ref="L48:L53" si="42">(I48-H48)/H48</f>
        <v>-0.8122436849925706</v>
      </c>
      <c r="N48" s="27">
        <f t="shared" ref="N48" si="43">(H48/B48)*10</f>
        <v>5.7043566706221407</v>
      </c>
      <c r="O48" s="152">
        <f t="shared" ref="O48" si="44">(I48/C48)*10</f>
        <v>6.2678571428571423</v>
      </c>
      <c r="P48" s="52">
        <f t="shared" ref="P48" si="45">(O48-N48)/N48</f>
        <v>9.8784228401612897E-2</v>
      </c>
    </row>
    <row r="49" spans="1:16" ht="20.100000000000001" customHeight="1">
      <c r="A49" s="38" t="s">
        <v>190</v>
      </c>
      <c r="B49" s="19">
        <v>10.100000000000001</v>
      </c>
      <c r="C49" s="140">
        <v>15.090000000000002</v>
      </c>
      <c r="D49" s="247">
        <f t="shared" si="27"/>
        <v>4.2498401050257524E-3</v>
      </c>
      <c r="E49" s="215">
        <f t="shared" si="28"/>
        <v>2.2047221085851207E-2</v>
      </c>
      <c r="F49" s="52">
        <f t="shared" si="38"/>
        <v>0.494059405940594</v>
      </c>
      <c r="H49" s="19">
        <v>5.1270000000000007</v>
      </c>
      <c r="I49" s="140">
        <v>6.044999999999999</v>
      </c>
      <c r="J49" s="247">
        <f t="shared" si="29"/>
        <v>7.2236295956063642E-3</v>
      </c>
      <c r="K49" s="215">
        <f t="shared" si="30"/>
        <v>2.5064267352185091E-2</v>
      </c>
      <c r="L49" s="52">
        <f t="shared" si="42"/>
        <v>0.17905207723815061</v>
      </c>
      <c r="N49" s="27">
        <f t="shared" ref="N49:N50" si="46">(H49/B49)*10</f>
        <v>5.0762376237623759</v>
      </c>
      <c r="O49" s="152">
        <f t="shared" ref="O49:O50" si="47">(I49/C49)*10</f>
        <v>4.0059642147117289</v>
      </c>
      <c r="P49" s="52">
        <f t="shared" ref="P49:P50" si="48">(O49-N49)/N49</f>
        <v>-0.21083989528791758</v>
      </c>
    </row>
    <row r="50" spans="1:16" ht="20.100000000000001" customHeight="1">
      <c r="A50" s="38" t="s">
        <v>188</v>
      </c>
      <c r="B50" s="19">
        <v>72.820000000000007</v>
      </c>
      <c r="C50" s="140">
        <v>10.62</v>
      </c>
      <c r="D50" s="247">
        <f t="shared" si="27"/>
        <v>3.064092638098765E-2</v>
      </c>
      <c r="E50" s="215">
        <f t="shared" si="28"/>
        <v>1.5516334521652736E-2</v>
      </c>
      <c r="F50" s="52">
        <f t="shared" si="38"/>
        <v>-0.85416094479538596</v>
      </c>
      <c r="H50" s="19">
        <v>42.484000000000002</v>
      </c>
      <c r="I50" s="140">
        <v>5.8969999999999994</v>
      </c>
      <c r="J50" s="247">
        <f t="shared" si="29"/>
        <v>5.9857359028621174E-2</v>
      </c>
      <c r="K50" s="215">
        <f t="shared" si="30"/>
        <v>2.4450617795837137E-2</v>
      </c>
      <c r="L50" s="52">
        <f t="shared" si="42"/>
        <v>-0.8611948027492704</v>
      </c>
      <c r="N50" s="27">
        <f t="shared" si="46"/>
        <v>5.8341115078275196</v>
      </c>
      <c r="O50" s="152">
        <f t="shared" si="47"/>
        <v>5.5527306967984931</v>
      </c>
      <c r="P50" s="52">
        <f t="shared" si="48"/>
        <v>-4.8230276478518304E-2</v>
      </c>
    </row>
    <row r="51" spans="1:16" ht="20.100000000000001" customHeight="1">
      <c r="A51" s="38" t="s">
        <v>200</v>
      </c>
      <c r="B51" s="19">
        <v>25.92</v>
      </c>
      <c r="C51" s="140">
        <v>14.8</v>
      </c>
      <c r="D51" s="247">
        <f t="shared" si="27"/>
        <v>1.0906520348739355E-2</v>
      </c>
      <c r="E51" s="215">
        <f t="shared" si="28"/>
        <v>2.1623517035824907E-2</v>
      </c>
      <c r="F51" s="52">
        <f t="shared" si="38"/>
        <v>-0.42901234567901236</v>
      </c>
      <c r="H51" s="19">
        <v>11.933</v>
      </c>
      <c r="I51" s="140">
        <v>5.7789999999999999</v>
      </c>
      <c r="J51" s="247">
        <f t="shared" si="29"/>
        <v>1.6812867556928172E-2</v>
      </c>
      <c r="K51" s="215">
        <f t="shared" si="30"/>
        <v>2.3961356663073228E-2</v>
      </c>
      <c r="L51" s="52">
        <f t="shared" si="42"/>
        <v>-0.51571272940584933</v>
      </c>
      <c r="N51" s="27">
        <f t="shared" ref="N51" si="49">(H51/B51)*10</f>
        <v>4.60378086419753</v>
      </c>
      <c r="O51" s="152">
        <f t="shared" ref="O51" si="50">(I51/C51)*10</f>
        <v>3.9047297297297296</v>
      </c>
      <c r="P51" s="52">
        <f t="shared" ref="P51" si="51">(O51-N51)/N51</f>
        <v>-0.1518428342026765</v>
      </c>
    </row>
    <row r="52" spans="1:16" ht="20.100000000000001" customHeight="1">
      <c r="A52" s="38" t="s">
        <v>207</v>
      </c>
      <c r="B52" s="19">
        <v>4.76</v>
      </c>
      <c r="C52" s="140">
        <v>6.6899999999999995</v>
      </c>
      <c r="D52" s="247">
        <f t="shared" si="27"/>
        <v>2.0028949405863938E-3</v>
      </c>
      <c r="E52" s="215">
        <f t="shared" si="28"/>
        <v>9.7744141195722032E-3</v>
      </c>
      <c r="F52" s="52">
        <f t="shared" si="38"/>
        <v>0.40546218487394953</v>
      </c>
      <c r="H52" s="19">
        <v>2.6709999999999998</v>
      </c>
      <c r="I52" s="140">
        <v>5.6870000000000003</v>
      </c>
      <c r="J52" s="247">
        <f t="shared" si="29"/>
        <v>3.7632757265193282E-3</v>
      </c>
      <c r="K52" s="215">
        <f t="shared" si="30"/>
        <v>2.3579898830748826E-2</v>
      </c>
      <c r="L52" s="52">
        <f t="shared" si="42"/>
        <v>1.1291651067016102</v>
      </c>
      <c r="N52" s="27">
        <f t="shared" ref="N52" si="52">(H52/B52)*10</f>
        <v>5.6113445378151265</v>
      </c>
      <c r="O52" s="152">
        <f t="shared" ref="O52" si="53">(I52/C52)*10</f>
        <v>8.5007473841554564</v>
      </c>
      <c r="P52" s="52">
        <f t="shared" ref="P52" si="54">(O52-N52)/N52</f>
        <v>0.51492166037364162</v>
      </c>
    </row>
    <row r="53" spans="1:16" ht="20.100000000000001" customHeight="1">
      <c r="A53" s="38" t="s">
        <v>213</v>
      </c>
      <c r="B53" s="19">
        <v>23.72</v>
      </c>
      <c r="C53" s="140">
        <v>12.15</v>
      </c>
      <c r="D53" s="247">
        <f t="shared" si="27"/>
        <v>9.9808126030901806E-3</v>
      </c>
      <c r="E53" s="215">
        <f t="shared" si="28"/>
        <v>1.7751738647653555E-2</v>
      </c>
      <c r="F53" s="52">
        <f t="shared" si="38"/>
        <v>-0.48777403035413147</v>
      </c>
      <c r="H53" s="19">
        <v>10.452999999999999</v>
      </c>
      <c r="I53" s="140">
        <v>3.7319999999999998</v>
      </c>
      <c r="J53" s="247">
        <f t="shared" si="29"/>
        <v>1.472763802669657E-2</v>
      </c>
      <c r="K53" s="215">
        <f t="shared" si="30"/>
        <v>1.5473919893855215E-2</v>
      </c>
      <c r="L53" s="52">
        <f t="shared" si="42"/>
        <v>-0.64297330909786665</v>
      </c>
      <c r="N53" s="27">
        <f t="shared" ref="N53" si="55">(H53/B53)*10</f>
        <v>4.4068296795952779</v>
      </c>
      <c r="O53" s="152">
        <f t="shared" ref="O53" si="56">(I53/C53)*10</f>
        <v>3.0716049382716051</v>
      </c>
      <c r="P53" s="52">
        <f t="shared" ref="P53" si="57">(O53-N53)/N53</f>
        <v>-0.30298986763797497</v>
      </c>
    </row>
    <row r="54" spans="1:16" ht="20.100000000000001" customHeight="1">
      <c r="A54" s="38" t="s">
        <v>211</v>
      </c>
      <c r="B54" s="19">
        <v>3.8700000000000006</v>
      </c>
      <c r="C54" s="140">
        <v>3.04</v>
      </c>
      <c r="D54" s="247">
        <f t="shared" si="27"/>
        <v>1.6284040798465011E-3</v>
      </c>
      <c r="E54" s="215">
        <f t="shared" si="28"/>
        <v>4.4415872830343055E-3</v>
      </c>
      <c r="F54" s="52">
        <f t="shared" si="38"/>
        <v>-0.21447028423772621</v>
      </c>
      <c r="H54" s="19">
        <v>2.867</v>
      </c>
      <c r="I54" s="140">
        <v>2.3519999999999999</v>
      </c>
      <c r="J54" s="247">
        <f t="shared" si="29"/>
        <v>4.0394277453878382E-3</v>
      </c>
      <c r="K54" s="215">
        <f t="shared" si="30"/>
        <v>9.7520524089891383E-3</v>
      </c>
      <c r="L54" s="52">
        <f t="shared" si="36"/>
        <v>-0.17963027554935476</v>
      </c>
      <c r="N54" s="27">
        <f t="shared" ref="N54" si="58">(H54/B54)*10</f>
        <v>7.4082687338501287</v>
      </c>
      <c r="O54" s="152">
        <f t="shared" ref="O54" si="59">(I54/C54)*10</f>
        <v>7.7368421052631575</v>
      </c>
      <c r="P54" s="52">
        <f t="shared" ref="P54" si="60">(O54-N54)/N54</f>
        <v>4.4352247902630676E-2</v>
      </c>
    </row>
    <row r="55" spans="1:16" ht="20.100000000000001" customHeight="1" thickBot="1">
      <c r="A55" s="8" t="s">
        <v>17</v>
      </c>
      <c r="B55" s="19">
        <f>B56-SUM(B39:B54)</f>
        <v>9.1099999999996726</v>
      </c>
      <c r="C55" s="140">
        <f>C56-SUM(C39:C54)</f>
        <v>7.32000000000005</v>
      </c>
      <c r="D55" s="247">
        <f t="shared" si="27"/>
        <v>3.8332716194834859E-3</v>
      </c>
      <c r="E55" s="215">
        <f t="shared" si="28"/>
        <v>1.0694874642043202E-2</v>
      </c>
      <c r="F55" s="52">
        <f t="shared" ref="F55" si="61">(C55-B55)/B55</f>
        <v>-0.19648737650929604</v>
      </c>
      <c r="H55" s="19">
        <f>H56-SUM(H39:H54)</f>
        <v>7.2130000000001928</v>
      </c>
      <c r="I55" s="140">
        <f>I56-SUM(I39:I54)</f>
        <v>5.7439999999999429</v>
      </c>
      <c r="J55" s="247">
        <f t="shared" si="29"/>
        <v>1.0162676082135769E-2</v>
      </c>
      <c r="K55" s="215">
        <f t="shared" si="30"/>
        <v>2.3816236835558273E-2</v>
      </c>
      <c r="L55" s="52">
        <f t="shared" ref="L55" si="62">(I55-H55)/H55</f>
        <v>-0.20366005822822827</v>
      </c>
      <c r="N55" s="27">
        <f t="shared" si="39"/>
        <v>7.9176728869379271</v>
      </c>
      <c r="O55" s="152">
        <f t="shared" si="40"/>
        <v>7.8469945355189941</v>
      </c>
      <c r="P55" s="52">
        <f t="shared" si="41"/>
        <v>-8.9266571665942065E-3</v>
      </c>
    </row>
    <row r="56" spans="1:16" ht="26.25" customHeight="1" thickBot="1">
      <c r="A56" s="12" t="s">
        <v>18</v>
      </c>
      <c r="B56" s="12">
        <v>2376.56</v>
      </c>
      <c r="C56" s="420">
        <v>684.44</v>
      </c>
      <c r="D56" s="253">
        <f>SUM(D39:D55)</f>
        <v>0.99999999999999978</v>
      </c>
      <c r="E56" s="254">
        <f>SUM(E39:E55)</f>
        <v>1</v>
      </c>
      <c r="F56" s="57">
        <f t="shared" si="33"/>
        <v>-0.71200390480358167</v>
      </c>
      <c r="G56" s="1"/>
      <c r="H56" s="17">
        <v>709.75400000000013</v>
      </c>
      <c r="I56" s="145">
        <v>241.17999999999995</v>
      </c>
      <c r="J56" s="253">
        <f>SUM(J39:J55)</f>
        <v>1.0000000000000002</v>
      </c>
      <c r="K56" s="254">
        <f>SUM(K39:K55)</f>
        <v>1.0000000000000002</v>
      </c>
      <c r="L56" s="57">
        <f t="shared" si="34"/>
        <v>-0.66019212290455576</v>
      </c>
      <c r="M56" s="1"/>
      <c r="N56" s="29">
        <f t="shared" si="31"/>
        <v>2.9864762513885621</v>
      </c>
      <c r="O56" s="146">
        <f t="shared" si="32"/>
        <v>3.5237566477704392</v>
      </c>
      <c r="P56" s="57">
        <f t="shared" si="8"/>
        <v>0.17990445968959859</v>
      </c>
    </row>
    <row r="58" spans="1:16" ht="15.75" thickBot="1"/>
    <row r="59" spans="1:16">
      <c r="A59" s="492" t="s">
        <v>15</v>
      </c>
      <c r="B59" s="486" t="s">
        <v>1</v>
      </c>
      <c r="C59" s="479"/>
      <c r="D59" s="486" t="s">
        <v>102</v>
      </c>
      <c r="E59" s="479"/>
      <c r="F59" s="130" t="s">
        <v>0</v>
      </c>
      <c r="H59" s="495" t="s">
        <v>19</v>
      </c>
      <c r="I59" s="496"/>
      <c r="J59" s="486" t="s">
        <v>102</v>
      </c>
      <c r="K59" s="484"/>
      <c r="L59" s="130" t="s">
        <v>0</v>
      </c>
      <c r="N59" s="478" t="s">
        <v>22</v>
      </c>
      <c r="O59" s="479"/>
      <c r="P59" s="130" t="s">
        <v>0</v>
      </c>
    </row>
    <row r="60" spans="1:16">
      <c r="A60" s="493"/>
      <c r="B60" s="487" t="str">
        <f>B5</f>
        <v>jan-abr</v>
      </c>
      <c r="C60" s="481"/>
      <c r="D60" s="487" t="str">
        <f>B5</f>
        <v>jan-abr</v>
      </c>
      <c r="E60" s="481"/>
      <c r="F60" s="131" t="str">
        <f>F37</f>
        <v>2026/2025</v>
      </c>
      <c r="H60" s="476" t="str">
        <f>B5</f>
        <v>jan-abr</v>
      </c>
      <c r="I60" s="481"/>
      <c r="J60" s="487" t="str">
        <f>B5</f>
        <v>jan-abr</v>
      </c>
      <c r="K60" s="477"/>
      <c r="L60" s="131" t="str">
        <f>L37</f>
        <v>2026/2025</v>
      </c>
      <c r="N60" s="476" t="str">
        <f>B5</f>
        <v>jan-abr</v>
      </c>
      <c r="O60" s="477"/>
      <c r="P60" s="131" t="str">
        <f>P37</f>
        <v>2026/2025</v>
      </c>
    </row>
    <row r="61" spans="1:16" ht="19.5" customHeight="1" thickBot="1">
      <c r="A61" s="494"/>
      <c r="B61" s="99">
        <f>B6</f>
        <v>2025</v>
      </c>
      <c r="C61" s="134">
        <f>C6</f>
        <v>2026</v>
      </c>
      <c r="D61" s="99">
        <f>B6</f>
        <v>2025</v>
      </c>
      <c r="E61" s="134">
        <f>C6</f>
        <v>2026</v>
      </c>
      <c r="F61" s="132" t="s">
        <v>1</v>
      </c>
      <c r="H61" s="25">
        <f>B6</f>
        <v>2025</v>
      </c>
      <c r="I61" s="134">
        <f>C6</f>
        <v>2026</v>
      </c>
      <c r="J61" s="99">
        <f>B6</f>
        <v>2025</v>
      </c>
      <c r="K61" s="134">
        <f>C6</f>
        <v>2026</v>
      </c>
      <c r="L61" s="259">
        <v>1000</v>
      </c>
      <c r="N61" s="25">
        <f>B6</f>
        <v>2025</v>
      </c>
      <c r="O61" s="134">
        <f>C6</f>
        <v>2026</v>
      </c>
      <c r="P61" s="132"/>
    </row>
    <row r="62" spans="1:16" ht="20.100000000000001" customHeight="1">
      <c r="A62" s="38" t="s">
        <v>186</v>
      </c>
      <c r="B62" s="111">
        <v>601.17999999999995</v>
      </c>
      <c r="C62" s="412">
        <v>947.22</v>
      </c>
      <c r="D62" s="247">
        <f t="shared" ref="D62:D83" si="63">B62/$B$84</f>
        <v>0.18608235935023762</v>
      </c>
      <c r="E62" s="246">
        <f t="shared" ref="E62:E83" si="64">C62/$C$84</f>
        <v>0.19838646845193969</v>
      </c>
      <c r="F62" s="52">
        <f t="shared" ref="F62:F83" si="65">(C62-B62)/B62</f>
        <v>0.57560131740909559</v>
      </c>
      <c r="H62" s="19">
        <v>559.67600000000004</v>
      </c>
      <c r="I62" s="147">
        <v>1114.0489999999998</v>
      </c>
      <c r="J62" s="245">
        <f t="shared" ref="J62:J84" si="66">H62/$H$84</f>
        <v>0.22536901379412541</v>
      </c>
      <c r="K62" s="246">
        <f t="shared" ref="K62:K84" si="67">I62/$I$84</f>
        <v>0.33257467450760048</v>
      </c>
      <c r="L62" s="52">
        <f t="shared" ref="L62:L71" si="68">(I62-H62)/H62</f>
        <v>0.99052487510631093</v>
      </c>
      <c r="N62" s="40">
        <f t="shared" ref="N62" si="69">(H62/B62)*10</f>
        <v>9.309624405336173</v>
      </c>
      <c r="O62" s="143">
        <f t="shared" ref="O62" si="70">(I62/C62)*10</f>
        <v>11.761248706741831</v>
      </c>
      <c r="P62" s="52">
        <f t="shared" ref="P62" si="71">(O62-N62)/N62</f>
        <v>0.26334298728533179</v>
      </c>
    </row>
    <row r="63" spans="1:16" ht="20.100000000000001" customHeight="1">
      <c r="A63" s="38" t="s">
        <v>193</v>
      </c>
      <c r="B63" s="8">
        <v>186.45</v>
      </c>
      <c r="C63" s="413">
        <v>1276.02</v>
      </c>
      <c r="D63" s="247">
        <f t="shared" si="63"/>
        <v>5.7711593700475405E-2</v>
      </c>
      <c r="E63" s="215">
        <f t="shared" si="64"/>
        <v>0.26725058748130748</v>
      </c>
      <c r="F63" s="52">
        <f t="shared" si="65"/>
        <v>5.8437650844730493</v>
      </c>
      <c r="H63" s="19">
        <v>280.54000000000002</v>
      </c>
      <c r="I63" s="140">
        <v>630.75900000000001</v>
      </c>
      <c r="J63" s="214">
        <f t="shared" si="66"/>
        <v>0.11296718660404224</v>
      </c>
      <c r="K63" s="215">
        <f t="shared" si="67"/>
        <v>0.18829914044870524</v>
      </c>
      <c r="L63" s="52">
        <f t="shared" si="68"/>
        <v>1.2483745633421257</v>
      </c>
      <c r="N63" s="40">
        <f t="shared" ref="N63:N64" si="72">(H63/B63)*10</f>
        <v>15.046393134888712</v>
      </c>
      <c r="O63" s="143">
        <f t="shared" ref="O63:O64" si="73">(I63/C63)*10</f>
        <v>4.9431748718672122</v>
      </c>
      <c r="P63" s="52">
        <f t="shared" si="8"/>
        <v>-0.67147110755698236</v>
      </c>
    </row>
    <row r="64" spans="1:16" ht="20.100000000000001" customHeight="1">
      <c r="A64" s="38" t="s">
        <v>184</v>
      </c>
      <c r="B64" s="8">
        <v>237.9</v>
      </c>
      <c r="C64" s="413">
        <v>157.67999999999998</v>
      </c>
      <c r="D64" s="247">
        <f t="shared" si="63"/>
        <v>7.3636836370839898E-2</v>
      </c>
      <c r="E64" s="215">
        <f t="shared" si="64"/>
        <v>3.3024617665908494E-2</v>
      </c>
      <c r="F64" s="52">
        <f t="shared" si="65"/>
        <v>-0.33720050441361926</v>
      </c>
      <c r="H64" s="19">
        <v>356.8610000000001</v>
      </c>
      <c r="I64" s="140">
        <v>278.70800000000003</v>
      </c>
      <c r="J64" s="214">
        <f t="shared" si="66"/>
        <v>0.14369994716869297</v>
      </c>
      <c r="K64" s="215">
        <f t="shared" si="67"/>
        <v>8.3202105457358108E-2</v>
      </c>
      <c r="L64" s="52">
        <f t="shared" si="68"/>
        <v>-0.219001235775274</v>
      </c>
      <c r="N64" s="40">
        <f t="shared" si="72"/>
        <v>15.000462379150907</v>
      </c>
      <c r="O64" s="143">
        <f t="shared" si="73"/>
        <v>17.675545408422124</v>
      </c>
      <c r="P64" s="52">
        <f t="shared" si="8"/>
        <v>0.17833337144255676</v>
      </c>
    </row>
    <row r="65" spans="1:16" ht="20.100000000000001" customHeight="1">
      <c r="A65" s="38" t="s">
        <v>198</v>
      </c>
      <c r="B65" s="8">
        <v>51.88</v>
      </c>
      <c r="C65" s="413">
        <v>38.489999999999995</v>
      </c>
      <c r="D65" s="247">
        <f t="shared" si="63"/>
        <v>1.6058339936608549E-2</v>
      </c>
      <c r="E65" s="215">
        <f t="shared" si="64"/>
        <v>8.0613745177626709E-3</v>
      </c>
      <c r="F65" s="52">
        <f t="shared" si="65"/>
        <v>-0.25809560524286829</v>
      </c>
      <c r="H65" s="19">
        <v>275.98299999999995</v>
      </c>
      <c r="I65" s="140">
        <v>222.99199999999996</v>
      </c>
      <c r="J65" s="214">
        <f t="shared" si="66"/>
        <v>0.11113218457454688</v>
      </c>
      <c r="K65" s="215">
        <f t="shared" si="67"/>
        <v>6.6569326679346105E-2</v>
      </c>
      <c r="L65" s="52">
        <f t="shared" si="68"/>
        <v>-0.19200820340383282</v>
      </c>
      <c r="N65" s="40">
        <f t="shared" ref="N65:N67" si="74">(H65/B65)*10</f>
        <v>53.196414803392429</v>
      </c>
      <c r="O65" s="143">
        <f t="shared" ref="O65:O67" si="75">(I65/C65)*10</f>
        <v>57.935048064432316</v>
      </c>
      <c r="P65" s="52">
        <f t="shared" ref="P65:P67" si="76">(O65-N65)/N65</f>
        <v>8.9078056830583549E-2</v>
      </c>
    </row>
    <row r="66" spans="1:16" ht="20.100000000000001" customHeight="1">
      <c r="A66" s="38" t="s">
        <v>183</v>
      </c>
      <c r="B66" s="8">
        <v>392.78</v>
      </c>
      <c r="C66" s="413">
        <v>296.39000000000004</v>
      </c>
      <c r="D66" s="247">
        <f t="shared" si="63"/>
        <v>0.12157661450079232</v>
      </c>
      <c r="E66" s="215">
        <f t="shared" si="64"/>
        <v>6.2076144279544783E-2</v>
      </c>
      <c r="F66" s="52">
        <f>(C65-B65)/B65</f>
        <v>-0.25809560524286829</v>
      </c>
      <c r="H66" s="19">
        <v>241.54499999999999</v>
      </c>
      <c r="I66" s="140">
        <v>190.19199999999992</v>
      </c>
      <c r="J66" s="214">
        <f t="shared" si="66"/>
        <v>9.7264771826739066E-2</v>
      </c>
      <c r="K66" s="215">
        <f t="shared" si="67"/>
        <v>5.6777612559186841E-2</v>
      </c>
      <c r="L66" s="52">
        <f t="shared" si="68"/>
        <v>-0.21260220662816481</v>
      </c>
      <c r="N66" s="40">
        <f t="shared" ref="N66" si="77">(H66/B66)*10</f>
        <v>6.1496257446916847</v>
      </c>
      <c r="O66" s="143">
        <f t="shared" ref="O66" si="78">(I66/C66)*10</f>
        <v>6.416950639360298</v>
      </c>
      <c r="P66" s="52">
        <f t="shared" ref="P66" si="79">(O66-N66)/N66</f>
        <v>4.347010790036554E-2</v>
      </c>
    </row>
    <row r="67" spans="1:16" ht="20.100000000000001" customHeight="1">
      <c r="A67" s="38" t="s">
        <v>185</v>
      </c>
      <c r="B67" s="8">
        <v>123.62999999999995</v>
      </c>
      <c r="C67" s="413">
        <v>383.79</v>
      </c>
      <c r="D67" s="247">
        <f t="shared" si="63"/>
        <v>3.8267011687797114E-2</v>
      </c>
      <c r="E67" s="215">
        <f t="shared" si="64"/>
        <v>8.0381265943677213E-2</v>
      </c>
      <c r="F67" s="52">
        <f t="shared" si="65"/>
        <v>2.1043436059208944</v>
      </c>
      <c r="H67" s="19">
        <v>66.652000000000001</v>
      </c>
      <c r="I67" s="140">
        <v>143.83699999999996</v>
      </c>
      <c r="J67" s="214">
        <f t="shared" si="66"/>
        <v>2.6839270412535192E-2</v>
      </c>
      <c r="K67" s="215">
        <f t="shared" si="67"/>
        <v>4.293935316772398E-2</v>
      </c>
      <c r="L67" s="52">
        <f t="shared" si="68"/>
        <v>1.1580297665486401</v>
      </c>
      <c r="N67" s="40">
        <f t="shared" si="74"/>
        <v>5.3912480789452424</v>
      </c>
      <c r="O67" s="143">
        <f t="shared" si="75"/>
        <v>3.7478047890773585</v>
      </c>
      <c r="P67" s="52">
        <f t="shared" si="76"/>
        <v>-0.30483540467857889</v>
      </c>
    </row>
    <row r="68" spans="1:16" ht="20.100000000000001" customHeight="1">
      <c r="A68" s="38" t="s">
        <v>199</v>
      </c>
      <c r="B68" s="8">
        <v>175.94</v>
      </c>
      <c r="C68" s="413">
        <v>291.10999999999996</v>
      </c>
      <c r="D68" s="247">
        <f t="shared" si="63"/>
        <v>5.4458448890649734E-2</v>
      </c>
      <c r="E68" s="215">
        <f t="shared" si="64"/>
        <v>6.0970297112649806E-2</v>
      </c>
      <c r="F68" s="52">
        <f t="shared" si="65"/>
        <v>0.6545981584631122</v>
      </c>
      <c r="H68" s="19">
        <v>81.494</v>
      </c>
      <c r="I68" s="140">
        <v>140.98699999999997</v>
      </c>
      <c r="J68" s="214">
        <f t="shared" si="66"/>
        <v>3.2815812023632346E-2</v>
      </c>
      <c r="K68" s="215">
        <f t="shared" si="67"/>
        <v>4.2088548739600384E-2</v>
      </c>
      <c r="L68" s="52">
        <f t="shared" si="68"/>
        <v>0.73002920460401954</v>
      </c>
      <c r="N68" s="40">
        <f t="shared" ref="N68:N69" si="80">(H68/B68)*10</f>
        <v>4.6319199727179718</v>
      </c>
      <c r="O68" s="143">
        <f t="shared" ref="O68:O69" si="81">(I68/C68)*10</f>
        <v>4.8430833705472152</v>
      </c>
      <c r="P68" s="52">
        <f t="shared" ref="P68:P69" si="82">(O68-N68)/N68</f>
        <v>4.5588740538048289E-2</v>
      </c>
    </row>
    <row r="69" spans="1:16" ht="20.100000000000001" customHeight="1">
      <c r="A69" s="38" t="s">
        <v>189</v>
      </c>
      <c r="B69" s="8">
        <v>275.41000000000003</v>
      </c>
      <c r="C69" s="413">
        <v>240.88</v>
      </c>
      <c r="D69" s="247">
        <f t="shared" si="63"/>
        <v>8.5247251386687761E-2</v>
      </c>
      <c r="E69" s="215">
        <f t="shared" si="64"/>
        <v>5.0450088174556311E-2</v>
      </c>
      <c r="F69" s="52">
        <f t="shared" si="65"/>
        <v>-0.12537671108529111</v>
      </c>
      <c r="H69" s="19">
        <v>123.46400000000001</v>
      </c>
      <c r="I69" s="140">
        <v>96.007000000000005</v>
      </c>
      <c r="J69" s="214">
        <f t="shared" si="66"/>
        <v>4.9716192795613713E-2</v>
      </c>
      <c r="K69" s="215">
        <f t="shared" si="67"/>
        <v>2.8660765168723467E-2</v>
      </c>
      <c r="L69" s="52">
        <f t="shared" si="68"/>
        <v>-0.22238871249919009</v>
      </c>
      <c r="N69" s="40">
        <f t="shared" si="80"/>
        <v>4.4829163792164408</v>
      </c>
      <c r="O69" s="143">
        <f t="shared" si="81"/>
        <v>3.9856775157754902</v>
      </c>
      <c r="P69" s="52">
        <f t="shared" si="82"/>
        <v>-0.11091861221106736</v>
      </c>
    </row>
    <row r="70" spans="1:16" ht="20.100000000000001" customHeight="1">
      <c r="A70" s="38" t="s">
        <v>192</v>
      </c>
      <c r="B70" s="8">
        <v>98.799999999999983</v>
      </c>
      <c r="C70" s="413">
        <v>89.760000000000019</v>
      </c>
      <c r="D70" s="247">
        <f t="shared" si="63"/>
        <v>3.0581418383518206E-2</v>
      </c>
      <c r="E70" s="215">
        <f t="shared" si="64"/>
        <v>1.8799401837214277E-2</v>
      </c>
      <c r="F70" s="52">
        <f t="shared" si="65"/>
        <v>-9.1497975708501669E-2</v>
      </c>
      <c r="H70" s="19">
        <v>77.339000000000013</v>
      </c>
      <c r="I70" s="140">
        <v>69.760000000000005</v>
      </c>
      <c r="J70" s="214">
        <f t="shared" si="66"/>
        <v>3.114268640753555E-2</v>
      </c>
      <c r="K70" s="215">
        <f t="shared" si="67"/>
        <v>2.0825304177509444E-2</v>
      </c>
      <c r="L70" s="52">
        <f t="shared" si="68"/>
        <v>-9.7997129520681764E-2</v>
      </c>
      <c r="N70" s="40">
        <f t="shared" ref="N70:N71" si="83">(H70/B70)*10</f>
        <v>7.8278340080971685</v>
      </c>
      <c r="O70" s="143">
        <f t="shared" ref="O70:O71" si="84">(I70/C70)*10</f>
        <v>7.7718360071301245</v>
      </c>
      <c r="P70" s="52">
        <f t="shared" ref="P70:P71" si="85">(O70-N70)/N70</f>
        <v>-7.1537031711606629E-3</v>
      </c>
    </row>
    <row r="71" spans="1:16" ht="20.100000000000001" customHeight="1">
      <c r="A71" s="38" t="s">
        <v>197</v>
      </c>
      <c r="B71" s="8">
        <v>199.88</v>
      </c>
      <c r="C71" s="413">
        <v>91.339999999999975</v>
      </c>
      <c r="D71" s="247">
        <f t="shared" si="63"/>
        <v>6.1868561806656071E-2</v>
      </c>
      <c r="E71" s="215">
        <f t="shared" si="64"/>
        <v>1.9130318224277534E-2</v>
      </c>
      <c r="F71" s="52">
        <f t="shared" si="65"/>
        <v>-0.54302581548929374</v>
      </c>
      <c r="H71" s="19">
        <v>112.396</v>
      </c>
      <c r="I71" s="140">
        <v>64.028000000000006</v>
      </c>
      <c r="J71" s="214">
        <f t="shared" si="66"/>
        <v>4.5259356617765492E-2</v>
      </c>
      <c r="K71" s="215">
        <f t="shared" si="67"/>
        <v>1.9114142429437708E-2</v>
      </c>
      <c r="L71" s="52">
        <f t="shared" si="68"/>
        <v>-0.43033559913164166</v>
      </c>
      <c r="N71" s="40">
        <f t="shared" si="83"/>
        <v>5.6231739043426057</v>
      </c>
      <c r="O71" s="143">
        <f t="shared" si="84"/>
        <v>7.0098532953799015</v>
      </c>
      <c r="P71" s="52">
        <f t="shared" si="85"/>
        <v>0.24660083693417442</v>
      </c>
    </row>
    <row r="72" spans="1:16" ht="20.100000000000001" customHeight="1">
      <c r="A72" s="38" t="s">
        <v>223</v>
      </c>
      <c r="B72" s="8">
        <v>38.31</v>
      </c>
      <c r="C72" s="413">
        <v>123.71000000000001</v>
      </c>
      <c r="D72" s="247">
        <f t="shared" si="63"/>
        <v>1.1858037836767031E-2</v>
      </c>
      <c r="E72" s="215">
        <f t="shared" si="64"/>
        <v>2.590991534404833E-2</v>
      </c>
      <c r="F72" s="52">
        <f t="shared" si="65"/>
        <v>2.2291829809449228</v>
      </c>
      <c r="H72" s="19">
        <v>11.946000000000002</v>
      </c>
      <c r="I72" s="140">
        <v>44.667999999999999</v>
      </c>
      <c r="J72" s="214">
        <f t="shared" si="66"/>
        <v>4.8103871503952685E-3</v>
      </c>
      <c r="K72" s="215">
        <f t="shared" si="67"/>
        <v>1.333464287558761E-2</v>
      </c>
      <c r="L72" s="52">
        <f t="shared" ref="L72:L82" si="86">(I72-H72)/H72</f>
        <v>2.7391595513142466</v>
      </c>
      <c r="N72" s="40">
        <f t="shared" ref="N72:N82" si="87">(H72/B72)*10</f>
        <v>3.1182458888018791</v>
      </c>
      <c r="O72" s="143">
        <f t="shared" ref="O72:O82" si="88">(I72/C72)*10</f>
        <v>3.6107024492765332</v>
      </c>
      <c r="P72" s="52">
        <f t="shared" ref="P72:P82" si="89">(O72-N72)/N72</f>
        <v>0.15792743036819018</v>
      </c>
    </row>
    <row r="73" spans="1:16" ht="20.100000000000001" customHeight="1">
      <c r="A73" s="38" t="s">
        <v>224</v>
      </c>
      <c r="B73" s="8"/>
      <c r="C73" s="413">
        <v>1.19</v>
      </c>
      <c r="D73" s="247">
        <f t="shared" si="63"/>
        <v>0</v>
      </c>
      <c r="E73" s="215">
        <f t="shared" si="64"/>
        <v>2.4923449405397712E-4</v>
      </c>
      <c r="F73" s="52"/>
      <c r="H73" s="19"/>
      <c r="I73" s="140">
        <v>39.045000000000002</v>
      </c>
      <c r="J73" s="214">
        <f t="shared" si="66"/>
        <v>0</v>
      </c>
      <c r="K73" s="215">
        <f t="shared" si="67"/>
        <v>1.1656020665293237E-2</v>
      </c>
      <c r="L73" s="52"/>
      <c r="N73" s="40"/>
      <c r="O73" s="143">
        <f t="shared" si="88"/>
        <v>328.10924369747903</v>
      </c>
      <c r="P73" s="52"/>
    </row>
    <row r="74" spans="1:16" ht="20.100000000000001" customHeight="1">
      <c r="A74" s="38" t="s">
        <v>244</v>
      </c>
      <c r="B74" s="8">
        <v>5.38</v>
      </c>
      <c r="C74" s="413">
        <v>9.16</v>
      </c>
      <c r="D74" s="247">
        <f t="shared" si="63"/>
        <v>1.6652634706814571E-3</v>
      </c>
      <c r="E74" s="215">
        <f t="shared" si="64"/>
        <v>1.9184772819617064E-3</v>
      </c>
      <c r="F74" s="52">
        <f t="shared" si="65"/>
        <v>0.70260223048327142</v>
      </c>
      <c r="H74" s="19">
        <v>24.012999999999998</v>
      </c>
      <c r="I74" s="140">
        <v>36.717999999999996</v>
      </c>
      <c r="J74" s="214">
        <f t="shared" si="66"/>
        <v>9.6694982958682035E-3</v>
      </c>
      <c r="K74" s="215">
        <f t="shared" si="67"/>
        <v>1.0961346312927058E-2</v>
      </c>
      <c r="L74" s="52">
        <f t="shared" si="86"/>
        <v>0.52908841044434263</v>
      </c>
      <c r="N74" s="40">
        <f t="shared" si="87"/>
        <v>44.633828996282531</v>
      </c>
      <c r="O74" s="143">
        <f t="shared" si="88"/>
        <v>40.085152838427945</v>
      </c>
      <c r="P74" s="52">
        <f t="shared" si="89"/>
        <v>-0.10191095543771155</v>
      </c>
    </row>
    <row r="75" spans="1:16" ht="20.100000000000001" customHeight="1">
      <c r="A75" s="38" t="s">
        <v>206</v>
      </c>
      <c r="B75" s="8">
        <v>132.88</v>
      </c>
      <c r="C75" s="413">
        <v>129.58999999999997</v>
      </c>
      <c r="D75" s="247">
        <f t="shared" si="63"/>
        <v>4.1130150554675095E-2</v>
      </c>
      <c r="E75" s="215">
        <f t="shared" si="64"/>
        <v>2.7141426961726799E-2</v>
      </c>
      <c r="F75" s="52">
        <f t="shared" si="65"/>
        <v>-2.4759181216135014E-2</v>
      </c>
      <c r="H75" s="19">
        <v>26.839999999999996</v>
      </c>
      <c r="I75" s="140">
        <v>33.111999999999995</v>
      </c>
      <c r="J75" s="214">
        <f t="shared" si="66"/>
        <v>1.0807867999046457E-2</v>
      </c>
      <c r="K75" s="215">
        <f t="shared" si="67"/>
        <v>9.8848548154485735E-3</v>
      </c>
      <c r="L75" s="52">
        <f t="shared" si="86"/>
        <v>0.23368107302533531</v>
      </c>
      <c r="N75" s="40">
        <f t="shared" si="87"/>
        <v>2.0198675496688741</v>
      </c>
      <c r="O75" s="143">
        <f t="shared" si="88"/>
        <v>2.5551354271162903</v>
      </c>
      <c r="P75" s="52">
        <f t="shared" si="89"/>
        <v>0.26500147375265526</v>
      </c>
    </row>
    <row r="76" spans="1:16" ht="20.100000000000001" customHeight="1">
      <c r="A76" s="38" t="s">
        <v>219</v>
      </c>
      <c r="B76" s="8">
        <v>17.360000000000003</v>
      </c>
      <c r="C76" s="413">
        <v>77.72999999999999</v>
      </c>
      <c r="D76" s="247">
        <f t="shared" si="63"/>
        <v>5.3734152139461155E-3</v>
      </c>
      <c r="E76" s="215">
        <f t="shared" si="64"/>
        <v>1.6279829599004737E-2</v>
      </c>
      <c r="F76" s="52">
        <f t="shared" si="65"/>
        <v>3.4775345622119804</v>
      </c>
      <c r="H76" s="19">
        <v>7.2880000000000003</v>
      </c>
      <c r="I76" s="140">
        <v>24.753</v>
      </c>
      <c r="J76" s="214">
        <f t="shared" si="66"/>
        <v>2.9347146787276675E-3</v>
      </c>
      <c r="K76" s="215">
        <f t="shared" si="67"/>
        <v>7.38946035415555E-3</v>
      </c>
      <c r="L76" s="52">
        <f t="shared" si="86"/>
        <v>2.3964050493962676</v>
      </c>
      <c r="N76" s="40">
        <f t="shared" si="87"/>
        <v>4.1981566820276495</v>
      </c>
      <c r="O76" s="143">
        <f t="shared" si="88"/>
        <v>3.1844847549208803</v>
      </c>
      <c r="P76" s="52">
        <f t="shared" si="89"/>
        <v>-0.24145643049634349</v>
      </c>
    </row>
    <row r="77" spans="1:16" ht="20.100000000000001" customHeight="1">
      <c r="A77" s="38" t="s">
        <v>203</v>
      </c>
      <c r="B77" s="8">
        <v>127.58</v>
      </c>
      <c r="C77" s="413">
        <v>102.96000000000001</v>
      </c>
      <c r="D77" s="247">
        <f t="shared" si="63"/>
        <v>3.9489649366085559E-2</v>
      </c>
      <c r="E77" s="215">
        <f t="shared" si="64"/>
        <v>2.1564019754451668E-2</v>
      </c>
      <c r="F77" s="52">
        <f t="shared" si="65"/>
        <v>-0.19297695563567949</v>
      </c>
      <c r="H77" s="19">
        <v>43.733000000000011</v>
      </c>
      <c r="I77" s="140">
        <v>23.837999999999997</v>
      </c>
      <c r="J77" s="214">
        <f t="shared" si="66"/>
        <v>1.7610301460592358E-2</v>
      </c>
      <c r="K77" s="215">
        <f t="shared" si="67"/>
        <v>7.1163073535474479E-3</v>
      </c>
      <c r="L77" s="52">
        <f t="shared" si="86"/>
        <v>-0.45491962591178309</v>
      </c>
      <c r="N77" s="40">
        <f t="shared" si="87"/>
        <v>3.4278883837592105</v>
      </c>
      <c r="O77" s="143">
        <f t="shared" si="88"/>
        <v>2.3152680652680648</v>
      </c>
      <c r="P77" s="52">
        <f t="shared" si="89"/>
        <v>-0.32457892262845067</v>
      </c>
    </row>
    <row r="78" spans="1:16" ht="20.100000000000001" customHeight="1">
      <c r="A78" s="38" t="s">
        <v>245</v>
      </c>
      <c r="B78" s="8"/>
      <c r="C78" s="413">
        <v>57.38</v>
      </c>
      <c r="D78" s="247">
        <f t="shared" si="63"/>
        <v>0</v>
      </c>
      <c r="E78" s="215">
        <f t="shared" si="64"/>
        <v>1.2017710309930428E-2</v>
      </c>
      <c r="F78" s="52"/>
      <c r="H78" s="19"/>
      <c r="I78" s="140">
        <v>19.507999999999999</v>
      </c>
      <c r="J78" s="214">
        <f t="shared" si="66"/>
        <v>0</v>
      </c>
      <c r="K78" s="215">
        <f t="shared" si="67"/>
        <v>5.8236816785386201E-3</v>
      </c>
      <c r="L78" s="52"/>
      <c r="N78" s="40"/>
      <c r="O78" s="143">
        <f t="shared" si="88"/>
        <v>3.399790867898222</v>
      </c>
      <c r="P78" s="52"/>
    </row>
    <row r="79" spans="1:16" ht="20.100000000000001" customHeight="1">
      <c r="A79" s="38" t="s">
        <v>246</v>
      </c>
      <c r="B79" s="8"/>
      <c r="C79" s="413">
        <v>45</v>
      </c>
      <c r="D79" s="247">
        <f t="shared" si="63"/>
        <v>0</v>
      </c>
      <c r="E79" s="215">
        <f t="shared" si="64"/>
        <v>9.4248338087638411E-3</v>
      </c>
      <c r="F79" s="52"/>
      <c r="H79" s="19"/>
      <c r="I79" s="140">
        <v>19.242999999999999</v>
      </c>
      <c r="J79" s="214">
        <f t="shared" si="66"/>
        <v>0</v>
      </c>
      <c r="K79" s="215">
        <f t="shared" si="67"/>
        <v>5.7445717931166014E-3</v>
      </c>
      <c r="L79" s="52"/>
      <c r="N79" s="40"/>
      <c r="O79" s="143">
        <f t="shared" si="88"/>
        <v>4.2762222222222217</v>
      </c>
      <c r="P79" s="52"/>
    </row>
    <row r="80" spans="1:16" ht="20.100000000000001" customHeight="1">
      <c r="A80" s="38" t="s">
        <v>247</v>
      </c>
      <c r="B80" s="8">
        <v>62.739999999999995</v>
      </c>
      <c r="C80" s="413">
        <v>50.12</v>
      </c>
      <c r="D80" s="247">
        <f t="shared" si="63"/>
        <v>1.941981973058636E-2</v>
      </c>
      <c r="E80" s="215">
        <f t="shared" si="64"/>
        <v>1.049717045544986E-2</v>
      </c>
      <c r="F80" s="52">
        <f t="shared" si="65"/>
        <v>-0.20114759324195089</v>
      </c>
      <c r="H80" s="19">
        <v>13.846</v>
      </c>
      <c r="I80" s="140">
        <v>18.905000000000001</v>
      </c>
      <c r="J80" s="214">
        <f t="shared" si="66"/>
        <v>5.5754746764082441E-3</v>
      </c>
      <c r="K80" s="215">
        <f t="shared" si="67"/>
        <v>5.6436693732198392E-3</v>
      </c>
      <c r="L80" s="52">
        <f t="shared" si="86"/>
        <v>0.36537628195868849</v>
      </c>
      <c r="N80" s="40">
        <f t="shared" si="87"/>
        <v>2.2068855594517056</v>
      </c>
      <c r="O80" s="143">
        <f t="shared" si="88"/>
        <v>3.7719473264166004</v>
      </c>
      <c r="P80" s="52">
        <f t="shared" si="89"/>
        <v>0.70917214545267582</v>
      </c>
    </row>
    <row r="81" spans="1:16" ht="20.100000000000001" customHeight="1">
      <c r="A81" s="38" t="s">
        <v>248</v>
      </c>
      <c r="B81" s="8"/>
      <c r="C81" s="413">
        <v>78.12</v>
      </c>
      <c r="D81" s="247">
        <f t="shared" si="63"/>
        <v>0</v>
      </c>
      <c r="E81" s="215">
        <f t="shared" si="64"/>
        <v>1.6361511492014029E-2</v>
      </c>
      <c r="F81" s="52"/>
      <c r="H81" s="19"/>
      <c r="I81" s="140">
        <v>18.748999999999999</v>
      </c>
      <c r="J81" s="214">
        <f t="shared" si="66"/>
        <v>0</v>
      </c>
      <c r="K81" s="215">
        <f t="shared" si="67"/>
        <v>5.5970990255751786E-3</v>
      </c>
      <c r="L81" s="52"/>
      <c r="N81" s="40"/>
      <c r="O81" s="143">
        <f t="shared" si="88"/>
        <v>2.4000256016385046</v>
      </c>
      <c r="P81" s="52"/>
    </row>
    <row r="82" spans="1:16" ht="20.100000000000001" customHeight="1">
      <c r="A82" s="38" t="s">
        <v>204</v>
      </c>
      <c r="B82" s="8">
        <v>89.390000000000015</v>
      </c>
      <c r="C82" s="413">
        <v>54.680000000000007</v>
      </c>
      <c r="D82" s="247">
        <f t="shared" si="63"/>
        <v>2.7668754952456409E-2</v>
      </c>
      <c r="E82" s="215">
        <f t="shared" si="64"/>
        <v>1.1452220281404597E-2</v>
      </c>
      <c r="F82" s="52">
        <f t="shared" si="65"/>
        <v>-0.38829846739008839</v>
      </c>
      <c r="H82" s="19">
        <v>27.206999999999997</v>
      </c>
      <c r="I82" s="140">
        <v>15.58</v>
      </c>
      <c r="J82" s="214">
        <f t="shared" si="66"/>
        <v>1.0955650694860543E-2</v>
      </c>
      <c r="K82" s="215">
        <f t="shared" si="67"/>
        <v>4.6510642070756465E-3</v>
      </c>
      <c r="L82" s="52">
        <f t="shared" si="86"/>
        <v>-0.42735325467710511</v>
      </c>
      <c r="N82" s="40">
        <f t="shared" si="87"/>
        <v>3.0436290412797846</v>
      </c>
      <c r="O82" s="143">
        <f t="shared" si="88"/>
        <v>2.849305047549378</v>
      </c>
      <c r="P82" s="52">
        <f t="shared" si="89"/>
        <v>-6.38461491511782E-2</v>
      </c>
    </row>
    <row r="83" spans="1:16" ht="20.100000000000001" customHeight="1" thickBot="1">
      <c r="A83" s="8" t="s">
        <v>17</v>
      </c>
      <c r="B83" s="19">
        <f>B84-SUM(B62:B82)</f>
        <v>413.23000000000138</v>
      </c>
      <c r="C83" s="140">
        <f>C84-SUM(C62:C82)</f>
        <v>232.29999999999927</v>
      </c>
      <c r="D83" s="247">
        <f t="shared" si="63"/>
        <v>0.12790647286053919</v>
      </c>
      <c r="E83" s="215">
        <f t="shared" si="64"/>
        <v>4.8653086528351853E-2</v>
      </c>
      <c r="F83" s="52">
        <f t="shared" si="65"/>
        <v>-0.43784333180069573</v>
      </c>
      <c r="H83" s="19">
        <f>H84-SUM(H62:H82)</f>
        <v>152.55299999999988</v>
      </c>
      <c r="I83" s="140">
        <f>I84-SUM(I62:I82)</f>
        <v>104.33300000000099</v>
      </c>
      <c r="J83" s="214">
        <f t="shared" si="66"/>
        <v>6.1429682818872323E-2</v>
      </c>
      <c r="K83" s="215">
        <f t="shared" si="67"/>
        <v>3.1146308210322722E-2</v>
      </c>
      <c r="L83" s="52">
        <f t="shared" ref="L83" si="90">(I83-H83)/H83</f>
        <v>-0.31608686817039933</v>
      </c>
      <c r="N83" s="40">
        <f t="shared" ref="N83" si="91">(H83/B83)*10</f>
        <v>3.6917213174261154</v>
      </c>
      <c r="O83" s="143">
        <f t="shared" ref="O83" si="92">(I83/C83)*10</f>
        <v>4.4913043478261443</v>
      </c>
      <c r="P83" s="52">
        <f t="shared" ref="P83" si="93">(O83-N83)/N83</f>
        <v>0.21658813373201793</v>
      </c>
    </row>
    <row r="84" spans="1:16" ht="26.25" customHeight="1" thickBot="1">
      <c r="A84" s="12" t="s">
        <v>18</v>
      </c>
      <c r="B84" s="17">
        <v>3230.7200000000016</v>
      </c>
      <c r="C84" s="145">
        <v>4774.619999999999</v>
      </c>
      <c r="D84" s="243">
        <f>SUM(D62:D83)</f>
        <v>0.99999999999999978</v>
      </c>
      <c r="E84" s="244">
        <f>SUM(E62:E83)</f>
        <v>1</v>
      </c>
      <c r="F84" s="57">
        <f>(C84-B84)/B84</f>
        <v>0.47788109152139358</v>
      </c>
      <c r="G84" s="1"/>
      <c r="H84" s="17">
        <v>2483.3760000000002</v>
      </c>
      <c r="I84" s="145">
        <v>3349.7710000000011</v>
      </c>
      <c r="J84" s="255">
        <f t="shared" si="66"/>
        <v>1</v>
      </c>
      <c r="K84" s="244">
        <f t="shared" si="67"/>
        <v>1</v>
      </c>
      <c r="L84" s="57">
        <f>(I84-H84)/H84</f>
        <v>0.34887789847369099</v>
      </c>
      <c r="M84" s="1"/>
      <c r="N84" s="37">
        <f t="shared" ref="N84:O84" si="94">(H84/B84)*10</f>
        <v>7.6867571315372398</v>
      </c>
      <c r="O84" s="150">
        <f t="shared" si="94"/>
        <v>7.0157855494259271</v>
      </c>
      <c r="P84" s="57">
        <f>(O84-N84)/N84</f>
        <v>-8.7289291261519034E-2</v>
      </c>
    </row>
    <row r="85" spans="1:16">
      <c r="H85" s="414"/>
    </row>
  </sheetData>
  <mergeCells count="33">
    <mergeCell ref="N60:O60"/>
    <mergeCell ref="A59:A61"/>
    <mergeCell ref="B59:C59"/>
    <mergeCell ref="D59:E59"/>
    <mergeCell ref="H59:I59"/>
    <mergeCell ref="J59:K59"/>
    <mergeCell ref="B60:C60"/>
    <mergeCell ref="D60:E60"/>
    <mergeCell ref="H60:I60"/>
    <mergeCell ref="J60:K60"/>
    <mergeCell ref="A36:A38"/>
    <mergeCell ref="B36:C36"/>
    <mergeCell ref="D36:E36"/>
    <mergeCell ref="H36:I36"/>
    <mergeCell ref="N59:O59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6" orientation="portrait" r:id="rId1"/>
  <ignoredErrors>
    <ignoredError sqref="D7:F8 J7:L7 M7:M12 D18:E20 D13:E17 J18:K20 J13:K17 M18 D62:E72 J62:K73 D22:E25 D21:E21 D27:E28 D26:E26 D29:E29 J22:K25 J21:K21 J27:K28 J26:K26 J29:K29 D10:E12 D9:E9 J10:K12 J9:K9 J8:K8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733D3FF-C9B4-474A-A7D4-99CC2764776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232" id="{9F903693-1C78-41DC-AEDC-AABBA67CEB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F39:F56 L39:L56 P39:P56</xm:sqref>
        </x14:conditionalFormatting>
        <x14:conditionalFormatting xmlns:xm="http://schemas.microsoft.com/office/excel/2006/main">
          <x14:cfRule type="iconSet" priority="335" id="{A8210132-6198-4564-AE7B-03B0F7EE37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F62:F84</xm:sqref>
        </x14:conditionalFormatting>
        <x14:conditionalFormatting xmlns:xm="http://schemas.microsoft.com/office/excel/2006/main">
          <x14:cfRule type="iconSet" priority="337" id="{207C5D14-6D5D-4471-868F-79729BF58CE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L62:L84</xm:sqref>
        </x14:conditionalFormatting>
        <x14:conditionalFormatting xmlns:xm="http://schemas.microsoft.com/office/excel/2006/main">
          <x14:cfRule type="iconSet" priority="333" id="{189045ED-22CB-47A9-B8A9-6084680E312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P62:P84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8">
    <pageSetUpPr fitToPage="1"/>
  </sheetPr>
  <dimension ref="A1:R8"/>
  <sheetViews>
    <sheetView showGridLines="0" workbookViewId="0">
      <selection activeCell="J6" sqref="J6:K8"/>
    </sheetView>
  </sheetViews>
  <sheetFormatPr defaultRowHeight="1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>
      <c r="A1" s="4" t="s">
        <v>117</v>
      </c>
    </row>
    <row r="2" spans="1:18" ht="15.75" thickBot="1"/>
    <row r="3" spans="1:18">
      <c r="A3" s="467" t="s">
        <v>16</v>
      </c>
      <c r="B3" s="450"/>
      <c r="C3" s="450"/>
      <c r="D3" s="486" t="s">
        <v>1</v>
      </c>
      <c r="E3" s="479"/>
      <c r="F3" s="486" t="s">
        <v>102</v>
      </c>
      <c r="G3" s="479"/>
      <c r="H3" s="130" t="s">
        <v>0</v>
      </c>
      <c r="J3" s="480" t="s">
        <v>19</v>
      </c>
      <c r="K3" s="479"/>
      <c r="L3" s="489" t="s">
        <v>102</v>
      </c>
      <c r="M3" s="490"/>
      <c r="N3" s="130" t="s">
        <v>0</v>
      </c>
      <c r="P3" s="478" t="s">
        <v>22</v>
      </c>
      <c r="Q3" s="479"/>
      <c r="R3" s="130" t="s">
        <v>0</v>
      </c>
    </row>
    <row r="4" spans="1:18">
      <c r="A4" s="485"/>
      <c r="B4" s="451"/>
      <c r="C4" s="451"/>
      <c r="D4" s="487" t="s">
        <v>170</v>
      </c>
      <c r="E4" s="481"/>
      <c r="F4" s="487" t="str">
        <f>D4</f>
        <v>jan-abr</v>
      </c>
      <c r="G4" s="481"/>
      <c r="H4" s="131" t="s">
        <v>156</v>
      </c>
      <c r="J4" s="476" t="str">
        <f>D4</f>
        <v>jan-abr</v>
      </c>
      <c r="K4" s="481"/>
      <c r="L4" s="482" t="str">
        <f>D4</f>
        <v>jan-abr</v>
      </c>
      <c r="M4" s="483"/>
      <c r="N4" s="131" t="str">
        <f>H4</f>
        <v>2026/2025</v>
      </c>
      <c r="P4" s="476" t="str">
        <f>D4</f>
        <v>jan-abr</v>
      </c>
      <c r="Q4" s="477"/>
      <c r="R4" s="131" t="str">
        <f>N4</f>
        <v>2026/2025</v>
      </c>
    </row>
    <row r="5" spans="1:18" ht="19.5" customHeight="1" thickBot="1">
      <c r="A5" s="468"/>
      <c r="B5" s="491"/>
      <c r="C5" s="491"/>
      <c r="D5" s="99">
        <v>2025</v>
      </c>
      <c r="E5" s="160">
        <v>2026</v>
      </c>
      <c r="F5" s="99">
        <f>D5</f>
        <v>2025</v>
      </c>
      <c r="G5" s="134">
        <f>E5</f>
        <v>2026</v>
      </c>
      <c r="H5" s="166" t="s">
        <v>1</v>
      </c>
      <c r="J5" s="25">
        <f>D5</f>
        <v>2025</v>
      </c>
      <c r="K5" s="134">
        <f>E5</f>
        <v>2026</v>
      </c>
      <c r="L5" s="159">
        <f>F5</f>
        <v>2025</v>
      </c>
      <c r="M5" s="144">
        <f>G5</f>
        <v>2026</v>
      </c>
      <c r="N5" s="259">
        <v>1000</v>
      </c>
      <c r="P5" s="25">
        <f>D5</f>
        <v>2025</v>
      </c>
      <c r="Q5" s="134">
        <f>E5</f>
        <v>2026</v>
      </c>
      <c r="R5" s="166"/>
    </row>
    <row r="6" spans="1:18" ht="24" customHeight="1">
      <c r="A6" s="161" t="s">
        <v>20</v>
      </c>
      <c r="B6" s="1"/>
      <c r="C6" s="1"/>
      <c r="D6" s="115">
        <v>120882.70000000001</v>
      </c>
      <c r="E6" s="147">
        <v>115298.18000000005</v>
      </c>
      <c r="F6" s="247">
        <f>D6/D8</f>
        <v>0.7895397206419007</v>
      </c>
      <c r="G6" s="246">
        <f>E6/E8</f>
        <v>0.79464964219525258</v>
      </c>
      <c r="H6" s="102">
        <f>(E6-D6)/D6</f>
        <v>-4.6197843032956411E-2</v>
      </c>
      <c r="I6" s="1"/>
      <c r="J6" s="115">
        <v>54580.993000000017</v>
      </c>
      <c r="K6" s="147">
        <v>52312.621000000006</v>
      </c>
      <c r="L6" s="247">
        <f>J6/J8</f>
        <v>0.6612071710332178</v>
      </c>
      <c r="M6" s="246">
        <f>K6/K8</f>
        <v>0.68217086015114381</v>
      </c>
      <c r="N6" s="102">
        <f>(K6-J6)/J6</f>
        <v>-4.1559742234810744E-2</v>
      </c>
      <c r="P6" s="27">
        <f t="shared" ref="P6:Q8" si="0">(J6/D6)*10</f>
        <v>4.5152030025801881</v>
      </c>
      <c r="Q6" s="152">
        <f>(K6/E6)*10</f>
        <v>4.5371593029482327</v>
      </c>
      <c r="R6" s="102">
        <f t="shared" ref="R6:R8" si="1">(Q6-P6)/P6</f>
        <v>4.8627493283242666E-3</v>
      </c>
    </row>
    <row r="7" spans="1:18" ht="24" customHeight="1" thickBot="1">
      <c r="A7" s="161" t="s">
        <v>21</v>
      </c>
      <c r="B7" s="1"/>
      <c r="C7" s="1"/>
      <c r="D7" s="117">
        <v>32222.580000000005</v>
      </c>
      <c r="E7" s="140">
        <v>29794.920000000002</v>
      </c>
      <c r="F7" s="247">
        <f>D7/D8</f>
        <v>0.21046027935809922</v>
      </c>
      <c r="G7" s="215">
        <f>E7/E8</f>
        <v>0.20535035780474736</v>
      </c>
      <c r="H7" s="55">
        <f t="shared" ref="H7:H8" si="2">(E7-D7)/D7</f>
        <v>-7.5340335876270717E-2</v>
      </c>
      <c r="J7" s="196">
        <v>27966.498</v>
      </c>
      <c r="K7" s="142">
        <v>24372.890000000003</v>
      </c>
      <c r="L7" s="247">
        <f>J7/J8</f>
        <v>0.33879282896678226</v>
      </c>
      <c r="M7" s="215">
        <f>K7/K8</f>
        <v>0.31782913984885619</v>
      </c>
      <c r="N7" s="55">
        <f t="shared" ref="N7:N8" si="3">(K7-J7)/J7</f>
        <v>-0.12849688938529225</v>
      </c>
      <c r="P7" s="27">
        <f t="shared" si="0"/>
        <v>8.6791616313777471</v>
      </c>
      <c r="Q7" s="152">
        <f t="shared" si="0"/>
        <v>8.180216627532479</v>
      </c>
      <c r="R7" s="55">
        <f t="shared" si="1"/>
        <v>-5.7487695820922807E-2</v>
      </c>
    </row>
    <row r="8" spans="1:18" ht="26.25" customHeight="1" thickBot="1">
      <c r="A8" s="12" t="s">
        <v>12</v>
      </c>
      <c r="B8" s="162"/>
      <c r="C8" s="162"/>
      <c r="D8" s="163">
        <v>153105.28000000003</v>
      </c>
      <c r="E8" s="145">
        <v>145093.10000000006</v>
      </c>
      <c r="F8" s="243">
        <f>SUM(F6:F7)</f>
        <v>0.99999999999999989</v>
      </c>
      <c r="G8" s="244">
        <f>SUM(G6:G7)</f>
        <v>1</v>
      </c>
      <c r="H8" s="57">
        <f t="shared" si="2"/>
        <v>-5.2331180217951745E-2</v>
      </c>
      <c r="I8" s="1"/>
      <c r="J8" s="17">
        <v>82547.491000000009</v>
      </c>
      <c r="K8" s="145">
        <v>76685.511000000013</v>
      </c>
      <c r="L8" s="243">
        <f>SUM(L6:L7)</f>
        <v>1</v>
      </c>
      <c r="M8" s="244">
        <f>SUM(M6:M7)</f>
        <v>1</v>
      </c>
      <c r="N8" s="57">
        <f t="shared" si="3"/>
        <v>-7.1013424260223668E-2</v>
      </c>
      <c r="O8" s="1"/>
      <c r="P8" s="29">
        <f t="shared" si="0"/>
        <v>5.3915508988324889</v>
      </c>
      <c r="Q8" s="146">
        <f t="shared" si="0"/>
        <v>5.2852624280548133</v>
      </c>
      <c r="R8" s="57">
        <f t="shared" si="1"/>
        <v>-1.9713895458297881E-2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9EAD843F-764B-4F2A-A342-098B62617C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1" id="{0F31C511-7209-432D-A116-1A3A5EE4EC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3" id="{1B9CF2B0-53DA-4B69-AB49-9F90C812C3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R6:R8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9">
    <pageSetUpPr fitToPage="1"/>
  </sheetPr>
  <dimension ref="A1:P96"/>
  <sheetViews>
    <sheetView showGridLines="0" zoomScaleNormal="100" workbookViewId="0">
      <selection activeCell="A11" sqref="A11:XFD11"/>
    </sheetView>
  </sheetViews>
  <sheetFormatPr defaultRowHeight="15"/>
  <cols>
    <col min="1" max="1" width="33.710937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>
      <c r="A1" s="4" t="s">
        <v>116</v>
      </c>
    </row>
    <row r="3" spans="1:16" ht="8.25" customHeight="1" thickBot="1"/>
    <row r="4" spans="1:16">
      <c r="A4" s="492" t="s">
        <v>3</v>
      </c>
      <c r="B4" s="486" t="s">
        <v>1</v>
      </c>
      <c r="C4" s="479"/>
      <c r="D4" s="486" t="s">
        <v>102</v>
      </c>
      <c r="E4" s="479"/>
      <c r="F4" s="130" t="s">
        <v>0</v>
      </c>
      <c r="H4" s="495" t="s">
        <v>19</v>
      </c>
      <c r="I4" s="496"/>
      <c r="J4" s="486" t="s">
        <v>102</v>
      </c>
      <c r="K4" s="484"/>
      <c r="L4" s="130" t="s">
        <v>0</v>
      </c>
      <c r="N4" s="478" t="s">
        <v>22</v>
      </c>
      <c r="O4" s="479"/>
      <c r="P4" s="130" t="s">
        <v>0</v>
      </c>
    </row>
    <row r="5" spans="1:16">
      <c r="A5" s="493"/>
      <c r="B5" s="487" t="s">
        <v>170</v>
      </c>
      <c r="C5" s="481"/>
      <c r="D5" s="487" t="str">
        <f>B5</f>
        <v>jan-abr</v>
      </c>
      <c r="E5" s="481"/>
      <c r="F5" s="131" t="s">
        <v>156</v>
      </c>
      <c r="H5" s="476" t="str">
        <f>B5</f>
        <v>jan-abr</v>
      </c>
      <c r="I5" s="481"/>
      <c r="J5" s="487" t="str">
        <f>B5</f>
        <v>jan-abr</v>
      </c>
      <c r="K5" s="477"/>
      <c r="L5" s="131" t="str">
        <f>F5</f>
        <v>2026/2025</v>
      </c>
      <c r="N5" s="476" t="str">
        <f>B5</f>
        <v>jan-abr</v>
      </c>
      <c r="O5" s="477"/>
      <c r="P5" s="131" t="str">
        <f>F5</f>
        <v>2026/2025</v>
      </c>
    </row>
    <row r="6" spans="1:16" ht="19.5" customHeight="1" thickBot="1">
      <c r="A6" s="494"/>
      <c r="B6" s="99">
        <f>'6'!E6</f>
        <v>2025</v>
      </c>
      <c r="C6" s="134">
        <f>'6'!F6</f>
        <v>2026</v>
      </c>
      <c r="D6" s="99">
        <f>B6</f>
        <v>2025</v>
      </c>
      <c r="E6" s="134">
        <f>C6</f>
        <v>2026</v>
      </c>
      <c r="F6" s="132" t="s">
        <v>1</v>
      </c>
      <c r="H6" s="25">
        <f>B6</f>
        <v>2025</v>
      </c>
      <c r="I6" s="134">
        <f>E6</f>
        <v>2026</v>
      </c>
      <c r="J6" s="99">
        <f>B6</f>
        <v>2025</v>
      </c>
      <c r="K6" s="134">
        <f>C6</f>
        <v>2026</v>
      </c>
      <c r="L6" s="259">
        <v>1000</v>
      </c>
      <c r="N6" s="25">
        <f>B6</f>
        <v>2025</v>
      </c>
      <c r="O6" s="134">
        <f>C6</f>
        <v>2026</v>
      </c>
      <c r="P6" s="132"/>
    </row>
    <row r="7" spans="1:16" ht="20.100000000000001" customHeight="1">
      <c r="A7" s="8" t="s">
        <v>182</v>
      </c>
      <c r="B7" s="39">
        <v>52155.360000000001</v>
      </c>
      <c r="C7" s="147">
        <v>50395.72</v>
      </c>
      <c r="D7" s="247">
        <f>B7/$B$33</f>
        <v>0.34065030285043102</v>
      </c>
      <c r="E7" s="246">
        <f>C7/$C$33</f>
        <v>0.3473336774801834</v>
      </c>
      <c r="F7" s="52">
        <f>(C7-B7)/B7</f>
        <v>-3.3738430719297101E-2</v>
      </c>
      <c r="H7" s="39">
        <v>22350.53</v>
      </c>
      <c r="I7" s="147">
        <v>21550.464</v>
      </c>
      <c r="J7" s="247">
        <f>H7/$H$33</f>
        <v>0.27075965276764119</v>
      </c>
      <c r="K7" s="246">
        <f>I7/$I$33</f>
        <v>0.2810239342344607</v>
      </c>
      <c r="L7" s="52">
        <f>(I7-H7)/H7</f>
        <v>-3.5796287604812904E-2</v>
      </c>
      <c r="N7" s="27">
        <f t="shared" ref="N7:N33" si="0">(H7/B7)*10</f>
        <v>4.2853754628479219</v>
      </c>
      <c r="O7" s="151">
        <f t="shared" ref="O7:O33" si="1">(I7/C7)*10</f>
        <v>4.2762488560536491</v>
      </c>
      <c r="P7" s="61">
        <f>(O7-N7)/N7</f>
        <v>-2.1297099573645171E-3</v>
      </c>
    </row>
    <row r="8" spans="1:16" ht="20.100000000000001" customHeight="1">
      <c r="A8" s="8" t="s">
        <v>188</v>
      </c>
      <c r="B8" s="19">
        <v>23522.870000000003</v>
      </c>
      <c r="C8" s="140">
        <v>20399.7</v>
      </c>
      <c r="D8" s="247">
        <f t="shared" ref="D8:D32" si="2">B8/$B$33</f>
        <v>0.15363852899129293</v>
      </c>
      <c r="E8" s="215">
        <f t="shared" ref="E8:E32" si="3">C8/$C$33</f>
        <v>0.14059731303556131</v>
      </c>
      <c r="F8" s="52">
        <f t="shared" ref="F8:F33" si="4">(C8-B8)/B8</f>
        <v>-0.13277163883488713</v>
      </c>
      <c r="H8" s="19">
        <v>10311.041000000001</v>
      </c>
      <c r="I8" s="140">
        <v>9085.7360000000008</v>
      </c>
      <c r="J8" s="247">
        <f t="shared" ref="J8:J32" si="5">H8/$H$33</f>
        <v>0.1249104106628752</v>
      </c>
      <c r="K8" s="215">
        <f t="shared" ref="K8:K32" si="6">I8/$I$33</f>
        <v>0.11848047801363684</v>
      </c>
      <c r="L8" s="52">
        <f t="shared" ref="L8:L33" si="7">(I8-H8)/H8</f>
        <v>-0.11883426707351859</v>
      </c>
      <c r="M8" s="1"/>
      <c r="N8" s="27">
        <f t="shared" si="0"/>
        <v>4.3834111228774377</v>
      </c>
      <c r="O8" s="152">
        <f t="shared" si="1"/>
        <v>4.4538576547694326</v>
      </c>
      <c r="P8" s="52">
        <f t="shared" ref="P8:P71" si="8">(O8-N8)/N8</f>
        <v>1.6071166933059912E-2</v>
      </c>
    </row>
    <row r="9" spans="1:16" ht="20.100000000000001" customHeight="1">
      <c r="A9" s="8" t="s">
        <v>183</v>
      </c>
      <c r="B9" s="19">
        <v>8306.11</v>
      </c>
      <c r="C9" s="140">
        <v>7901.1899999999987</v>
      </c>
      <c r="D9" s="247">
        <f t="shared" si="2"/>
        <v>5.4250970312715585E-2</v>
      </c>
      <c r="E9" s="215">
        <f t="shared" si="3"/>
        <v>5.4456001009007306E-2</v>
      </c>
      <c r="F9" s="52">
        <f t="shared" si="4"/>
        <v>-4.8749655374176581E-2</v>
      </c>
      <c r="H9" s="19">
        <v>9278.143</v>
      </c>
      <c r="I9" s="140">
        <v>8120.7409999999991</v>
      </c>
      <c r="J9" s="247">
        <f t="shared" si="5"/>
        <v>0.11239763786400236</v>
      </c>
      <c r="K9" s="215">
        <f t="shared" si="6"/>
        <v>0.10589667975218948</v>
      </c>
      <c r="L9" s="52">
        <f t="shared" si="7"/>
        <v>-0.1247450055469075</v>
      </c>
      <c r="N9" s="27">
        <f t="shared" si="0"/>
        <v>11.170262613907111</v>
      </c>
      <c r="O9" s="152">
        <f t="shared" si="1"/>
        <v>10.277870801739992</v>
      </c>
      <c r="P9" s="52">
        <f t="shared" si="8"/>
        <v>-7.9889958097858926E-2</v>
      </c>
    </row>
    <row r="10" spans="1:16" ht="20.100000000000001" customHeight="1">
      <c r="A10" s="8" t="s">
        <v>191</v>
      </c>
      <c r="B10" s="19">
        <v>18533.98</v>
      </c>
      <c r="C10" s="140">
        <v>18520.25</v>
      </c>
      <c r="D10" s="247">
        <f t="shared" si="2"/>
        <v>0.12105382649115702</v>
      </c>
      <c r="E10" s="215">
        <f t="shared" si="3"/>
        <v>0.12764390587836361</v>
      </c>
      <c r="F10" s="52">
        <f t="shared" si="4"/>
        <v>-7.4080149001992896E-4</v>
      </c>
      <c r="H10" s="19">
        <v>7942.1930000000002</v>
      </c>
      <c r="I10" s="140">
        <v>8056.7160000000003</v>
      </c>
      <c r="J10" s="247">
        <f t="shared" si="5"/>
        <v>9.6213620835550226E-2</v>
      </c>
      <c r="K10" s="215">
        <f t="shared" si="6"/>
        <v>0.10506177627218269</v>
      </c>
      <c r="L10" s="52">
        <f t="shared" si="7"/>
        <v>1.4419569003170804E-2</v>
      </c>
      <c r="N10" s="27">
        <f t="shared" si="0"/>
        <v>4.285206415459605</v>
      </c>
      <c r="O10" s="152">
        <f t="shared" si="1"/>
        <v>4.3502198944398698</v>
      </c>
      <c r="P10" s="52">
        <f t="shared" si="8"/>
        <v>1.517160964422103E-2</v>
      </c>
    </row>
    <row r="11" spans="1:16" ht="20.25" customHeight="1">
      <c r="A11" s="8" t="s">
        <v>185</v>
      </c>
      <c r="B11" s="19">
        <v>10198.61</v>
      </c>
      <c r="C11" s="140">
        <v>7791.0700000000015</v>
      </c>
      <c r="D11" s="247">
        <f t="shared" si="2"/>
        <v>6.6611745852265897E-2</v>
      </c>
      <c r="E11" s="215">
        <f t="shared" si="3"/>
        <v>5.3697040038430503E-2</v>
      </c>
      <c r="F11" s="52">
        <f t="shared" si="4"/>
        <v>-0.23606550304404217</v>
      </c>
      <c r="H11" s="19">
        <v>5983.7350000000006</v>
      </c>
      <c r="I11" s="140">
        <v>4677.91</v>
      </c>
      <c r="J11" s="247">
        <f t="shared" si="5"/>
        <v>7.2488393378303845E-2</v>
      </c>
      <c r="K11" s="215">
        <f t="shared" si="6"/>
        <v>6.1001223555777084E-2</v>
      </c>
      <c r="L11" s="52">
        <f t="shared" si="7"/>
        <v>-0.21822908267160906</v>
      </c>
      <c r="N11" s="27">
        <f t="shared" si="0"/>
        <v>5.8672064134230064</v>
      </c>
      <c r="O11" s="152">
        <f t="shared" si="1"/>
        <v>6.0041945458069286</v>
      </c>
      <c r="P11" s="52">
        <f t="shared" si="8"/>
        <v>2.3348101759385939E-2</v>
      </c>
    </row>
    <row r="12" spans="1:16" ht="20.100000000000001" customHeight="1">
      <c r="A12" s="8" t="s">
        <v>187</v>
      </c>
      <c r="B12" s="19">
        <v>9440.1200000000008</v>
      </c>
      <c r="C12" s="140">
        <v>8741.9000000000015</v>
      </c>
      <c r="D12" s="247">
        <f t="shared" si="2"/>
        <v>6.1657703770895481E-2</v>
      </c>
      <c r="E12" s="215">
        <f t="shared" si="3"/>
        <v>6.025028068185187E-2</v>
      </c>
      <c r="F12" s="52">
        <f t="shared" si="4"/>
        <v>-7.3963042842675658E-2</v>
      </c>
      <c r="H12" s="19">
        <v>4169.0059999999994</v>
      </c>
      <c r="I12" s="140">
        <v>4206.1450000000004</v>
      </c>
      <c r="J12" s="247">
        <f t="shared" si="5"/>
        <v>5.050433331765343E-2</v>
      </c>
      <c r="K12" s="215">
        <f t="shared" si="6"/>
        <v>5.4849279155224029E-2</v>
      </c>
      <c r="L12" s="52">
        <f t="shared" si="7"/>
        <v>8.9083584912089449E-3</v>
      </c>
      <c r="N12" s="27">
        <f t="shared" si="0"/>
        <v>4.4162637763079271</v>
      </c>
      <c r="O12" s="152">
        <f t="shared" si="1"/>
        <v>4.8114769100538783</v>
      </c>
      <c r="P12" s="52">
        <f t="shared" si="8"/>
        <v>8.9490382315060957E-2</v>
      </c>
    </row>
    <row r="13" spans="1:16" ht="20.100000000000001" customHeight="1">
      <c r="A13" s="8" t="s">
        <v>196</v>
      </c>
      <c r="B13" s="19">
        <v>3933.27</v>
      </c>
      <c r="C13" s="140">
        <v>4173.0499999999993</v>
      </c>
      <c r="D13" s="247">
        <f t="shared" si="2"/>
        <v>2.5689969673155642E-2</v>
      </c>
      <c r="E13" s="215">
        <f t="shared" si="3"/>
        <v>2.8761188505862782E-2</v>
      </c>
      <c r="F13" s="52">
        <f t="shared" si="4"/>
        <v>6.0961998540654289E-2</v>
      </c>
      <c r="H13" s="19">
        <v>2945.41</v>
      </c>
      <c r="I13" s="140">
        <v>2843.194</v>
      </c>
      <c r="J13" s="247">
        <f t="shared" si="5"/>
        <v>3.568139945040847E-2</v>
      </c>
      <c r="K13" s="215">
        <f t="shared" si="6"/>
        <v>3.7076026004443027E-2</v>
      </c>
      <c r="L13" s="52">
        <f t="shared" si="7"/>
        <v>-3.4703487799661134E-2</v>
      </c>
      <c r="N13" s="27">
        <f t="shared" si="0"/>
        <v>7.4884510852293387</v>
      </c>
      <c r="O13" s="152">
        <f t="shared" si="1"/>
        <v>6.8132277351098125</v>
      </c>
      <c r="P13" s="52">
        <f t="shared" si="8"/>
        <v>-9.0168626653831851E-2</v>
      </c>
    </row>
    <row r="14" spans="1:16" ht="20.100000000000001" customHeight="1">
      <c r="A14" s="8" t="s">
        <v>189</v>
      </c>
      <c r="B14" s="19">
        <v>2556.56</v>
      </c>
      <c r="C14" s="140">
        <v>2221.5100000000002</v>
      </c>
      <c r="D14" s="247">
        <f t="shared" si="2"/>
        <v>1.6698052477354158E-2</v>
      </c>
      <c r="E14" s="215">
        <f t="shared" si="3"/>
        <v>1.5310927949020319E-2</v>
      </c>
      <c r="F14" s="52">
        <f t="shared" si="4"/>
        <v>-0.13105501142159767</v>
      </c>
      <c r="H14" s="19">
        <v>2265.991</v>
      </c>
      <c r="I14" s="140">
        <v>1918.48</v>
      </c>
      <c r="J14" s="247">
        <f t="shared" si="5"/>
        <v>2.745075558989429E-2</v>
      </c>
      <c r="K14" s="215">
        <f t="shared" si="6"/>
        <v>2.5017502980452216E-2</v>
      </c>
      <c r="L14" s="52">
        <f t="shared" si="7"/>
        <v>-0.15335939110084726</v>
      </c>
      <c r="N14" s="27">
        <f t="shared" si="0"/>
        <v>8.8634375880088871</v>
      </c>
      <c r="O14" s="152">
        <f t="shared" si="1"/>
        <v>8.6359278148646634</v>
      </c>
      <c r="P14" s="52">
        <f t="shared" si="8"/>
        <v>-2.5668344915297393E-2</v>
      </c>
    </row>
    <row r="15" spans="1:16" ht="20.100000000000001" customHeight="1">
      <c r="A15" s="8" t="s">
        <v>195</v>
      </c>
      <c r="B15" s="19">
        <v>3465.42</v>
      </c>
      <c r="C15" s="140">
        <v>3682.21</v>
      </c>
      <c r="D15" s="247">
        <f t="shared" si="2"/>
        <v>2.2634229204897459E-2</v>
      </c>
      <c r="E15" s="215">
        <f t="shared" si="3"/>
        <v>2.5378257132834019E-2</v>
      </c>
      <c r="F15" s="52">
        <f t="shared" si="4"/>
        <v>6.2558073768836084E-2</v>
      </c>
      <c r="H15" s="19">
        <v>1782.1399999999999</v>
      </c>
      <c r="I15" s="140">
        <v>1810.2739999999999</v>
      </c>
      <c r="J15" s="247">
        <f t="shared" si="5"/>
        <v>2.1589269139627741E-2</v>
      </c>
      <c r="K15" s="215">
        <f t="shared" si="6"/>
        <v>2.3606467198216897E-2</v>
      </c>
      <c r="L15" s="52">
        <f t="shared" si="7"/>
        <v>1.5786638535693051E-2</v>
      </c>
      <c r="N15" s="27">
        <f t="shared" si="0"/>
        <v>5.1426378332207925</v>
      </c>
      <c r="O15" s="152">
        <f t="shared" si="1"/>
        <v>4.9162703919656945</v>
      </c>
      <c r="P15" s="52">
        <f t="shared" si="8"/>
        <v>-4.4017768428644313E-2</v>
      </c>
    </row>
    <row r="16" spans="1:16" ht="20.100000000000001" customHeight="1">
      <c r="A16" s="8" t="s">
        <v>198</v>
      </c>
      <c r="B16" s="19">
        <v>728.61</v>
      </c>
      <c r="C16" s="140">
        <v>589.84</v>
      </c>
      <c r="D16" s="247">
        <f t="shared" si="2"/>
        <v>4.7588822540933964E-3</v>
      </c>
      <c r="E16" s="215">
        <f t="shared" si="3"/>
        <v>4.065251896885517E-3</v>
      </c>
      <c r="F16" s="52">
        <f t="shared" si="4"/>
        <v>-0.19045854435157353</v>
      </c>
      <c r="H16" s="19">
        <v>2299.3180000000002</v>
      </c>
      <c r="I16" s="140">
        <v>1791.2180000000001</v>
      </c>
      <c r="J16" s="247">
        <f t="shared" si="5"/>
        <v>2.7854486818987615E-2</v>
      </c>
      <c r="K16" s="215">
        <f t="shared" si="6"/>
        <v>2.3357971755577155E-2</v>
      </c>
      <c r="L16" s="52">
        <f t="shared" si="7"/>
        <v>-0.22097856842768163</v>
      </c>
      <c r="N16" s="27">
        <f t="shared" si="0"/>
        <v>31.557595970409412</v>
      </c>
      <c r="O16" s="152">
        <f t="shared" si="1"/>
        <v>30.367862471178626</v>
      </c>
      <c r="P16" s="52">
        <f t="shared" si="8"/>
        <v>-3.770038441287997E-2</v>
      </c>
    </row>
    <row r="17" spans="1:16" ht="20.100000000000001" customHeight="1">
      <c r="A17" s="8" t="s">
        <v>192</v>
      </c>
      <c r="B17" s="19">
        <v>1857.9599999999998</v>
      </c>
      <c r="C17" s="140">
        <v>1935.22</v>
      </c>
      <c r="D17" s="247">
        <f t="shared" si="2"/>
        <v>1.2135179139478411E-2</v>
      </c>
      <c r="E17" s="215">
        <f t="shared" si="3"/>
        <v>1.3337781052303658E-2</v>
      </c>
      <c r="F17" s="52">
        <f t="shared" si="4"/>
        <v>4.1583241835131124E-2</v>
      </c>
      <c r="H17" s="19">
        <v>1276.4069999999999</v>
      </c>
      <c r="I17" s="140">
        <v>1371.558</v>
      </c>
      <c r="J17" s="247">
        <f t="shared" si="5"/>
        <v>1.5462698920794566E-2</v>
      </c>
      <c r="K17" s="215">
        <f t="shared" si="6"/>
        <v>1.7885490780650867E-2</v>
      </c>
      <c r="L17" s="52">
        <f t="shared" si="7"/>
        <v>7.454597162190435E-2</v>
      </c>
      <c r="N17" s="27">
        <f t="shared" si="0"/>
        <v>6.869937996512304</v>
      </c>
      <c r="O17" s="152">
        <f t="shared" si="1"/>
        <v>7.0873492419466526</v>
      </c>
      <c r="P17" s="52">
        <f t="shared" si="8"/>
        <v>3.1646755115508018E-2</v>
      </c>
    </row>
    <row r="18" spans="1:16" ht="20.100000000000001" customHeight="1">
      <c r="A18" s="8" t="s">
        <v>190</v>
      </c>
      <c r="B18" s="19">
        <v>2798.2799999999997</v>
      </c>
      <c r="C18" s="140">
        <v>3564.8599999999997</v>
      </c>
      <c r="D18" s="247">
        <f t="shared" si="2"/>
        <v>1.8276835390654077E-2</v>
      </c>
      <c r="E18" s="215">
        <f t="shared" si="3"/>
        <v>2.4569466087636143E-2</v>
      </c>
      <c r="F18" s="52">
        <f t="shared" si="4"/>
        <v>0.27394685306688393</v>
      </c>
      <c r="H18" s="19">
        <v>1081.49</v>
      </c>
      <c r="I18" s="140">
        <v>1299.7919999999999</v>
      </c>
      <c r="J18" s="247">
        <f t="shared" si="5"/>
        <v>1.3101427879861295E-2</v>
      </c>
      <c r="K18" s="215">
        <f t="shared" si="6"/>
        <v>1.6949642547208175E-2</v>
      </c>
      <c r="L18" s="52">
        <f t="shared" si="7"/>
        <v>0.20185299910308918</v>
      </c>
      <c r="N18" s="27">
        <f t="shared" si="0"/>
        <v>3.8648384007318786</v>
      </c>
      <c r="O18" s="152">
        <f t="shared" si="1"/>
        <v>3.6461235504339582</v>
      </c>
      <c r="P18" s="52">
        <f t="shared" si="8"/>
        <v>-5.6590943170224832E-2</v>
      </c>
    </row>
    <row r="19" spans="1:16" ht="20.100000000000001" customHeight="1">
      <c r="A19" s="8" t="s">
        <v>184</v>
      </c>
      <c r="B19" s="19">
        <v>1576.61</v>
      </c>
      <c r="C19" s="140">
        <v>2043.69</v>
      </c>
      <c r="D19" s="247">
        <f t="shared" si="2"/>
        <v>1.0297554728354249E-2</v>
      </c>
      <c r="E19" s="215">
        <f t="shared" si="3"/>
        <v>1.4085370014149536E-2</v>
      </c>
      <c r="F19" s="52">
        <f t="shared" si="4"/>
        <v>0.29625589080368653</v>
      </c>
      <c r="H19" s="19">
        <v>989.99499999999989</v>
      </c>
      <c r="I19" s="140">
        <v>1142.241</v>
      </c>
      <c r="J19" s="247">
        <f t="shared" si="5"/>
        <v>1.1993035621155333E-2</v>
      </c>
      <c r="K19" s="215">
        <f t="shared" si="6"/>
        <v>1.4895134492877026E-2</v>
      </c>
      <c r="L19" s="52">
        <f t="shared" si="7"/>
        <v>0.15378461507381361</v>
      </c>
      <c r="N19" s="27">
        <f t="shared" si="0"/>
        <v>6.2792637367516377</v>
      </c>
      <c r="O19" s="152">
        <f t="shared" si="1"/>
        <v>5.5891108729797567</v>
      </c>
      <c r="P19" s="52">
        <f t="shared" si="8"/>
        <v>-0.10990983859023383</v>
      </c>
    </row>
    <row r="20" spans="1:16" ht="20.100000000000001" customHeight="1">
      <c r="A20" s="8" t="s">
        <v>219</v>
      </c>
      <c r="B20" s="19">
        <v>967.51</v>
      </c>
      <c r="C20" s="140">
        <v>1010.78</v>
      </c>
      <c r="D20" s="247">
        <f t="shared" si="2"/>
        <v>6.3192464688350443E-3</v>
      </c>
      <c r="E20" s="215">
        <f t="shared" si="3"/>
        <v>6.9664236273123941E-3</v>
      </c>
      <c r="F20" s="52">
        <f t="shared" si="4"/>
        <v>4.4723051958119278E-2</v>
      </c>
      <c r="H20" s="19">
        <v>1055.326</v>
      </c>
      <c r="I20" s="140">
        <v>951.50199999999995</v>
      </c>
      <c r="J20" s="247">
        <f t="shared" si="5"/>
        <v>1.2784470941703114E-2</v>
      </c>
      <c r="K20" s="215">
        <f t="shared" si="6"/>
        <v>1.2407845857609276E-2</v>
      </c>
      <c r="L20" s="52">
        <f t="shared" si="7"/>
        <v>-9.8380974220288395E-2</v>
      </c>
      <c r="N20" s="27">
        <f t="shared" si="0"/>
        <v>10.907649533338157</v>
      </c>
      <c r="O20" s="152">
        <f t="shared" si="1"/>
        <v>9.4135420170561339</v>
      </c>
      <c r="P20" s="52">
        <f t="shared" si="8"/>
        <v>-0.13697795402349797</v>
      </c>
    </row>
    <row r="21" spans="1:16" ht="20.100000000000001" customHeight="1">
      <c r="A21" s="8" t="s">
        <v>202</v>
      </c>
      <c r="B21" s="19">
        <v>2088.29</v>
      </c>
      <c r="C21" s="140">
        <v>1661.4399999999998</v>
      </c>
      <c r="D21" s="247">
        <f t="shared" si="2"/>
        <v>1.36395687986724E-2</v>
      </c>
      <c r="E21" s="215">
        <f t="shared" si="3"/>
        <v>1.1450854658147078E-2</v>
      </c>
      <c r="F21" s="52">
        <f t="shared" si="4"/>
        <v>-0.20440168750508797</v>
      </c>
      <c r="H21" s="19">
        <v>1121.721</v>
      </c>
      <c r="I21" s="140">
        <v>900.92400000000009</v>
      </c>
      <c r="J21" s="247">
        <f t="shared" si="5"/>
        <v>1.3588795812098023E-2</v>
      </c>
      <c r="K21" s="215">
        <f t="shared" si="6"/>
        <v>1.1748294928881685E-2</v>
      </c>
      <c r="L21" s="52">
        <f t="shared" si="7"/>
        <v>-0.19683771633053132</v>
      </c>
      <c r="N21" s="27">
        <f t="shared" si="0"/>
        <v>5.3714809724702981</v>
      </c>
      <c r="O21" s="152">
        <f t="shared" si="1"/>
        <v>5.4225491140215727</v>
      </c>
      <c r="P21" s="52">
        <f t="shared" si="8"/>
        <v>9.5072740298265991E-3</v>
      </c>
    </row>
    <row r="22" spans="1:16" ht="20.100000000000001" customHeight="1">
      <c r="A22" s="8" t="s">
        <v>193</v>
      </c>
      <c r="B22" s="19">
        <v>773.29</v>
      </c>
      <c r="C22" s="140">
        <v>1501.88</v>
      </c>
      <c r="D22" s="247">
        <f t="shared" si="2"/>
        <v>5.0507075915344037E-3</v>
      </c>
      <c r="E22" s="215">
        <f t="shared" si="3"/>
        <v>1.0351146953232098E-2</v>
      </c>
      <c r="F22" s="52">
        <f t="shared" si="4"/>
        <v>0.94219503679085492</v>
      </c>
      <c r="H22" s="19">
        <v>466.72399999999999</v>
      </c>
      <c r="I22" s="140">
        <v>773.46599999999989</v>
      </c>
      <c r="J22" s="247">
        <f t="shared" si="5"/>
        <v>5.6540058861389219E-3</v>
      </c>
      <c r="K22" s="215">
        <f t="shared" si="6"/>
        <v>1.0086207810495001E-2</v>
      </c>
      <c r="L22" s="52">
        <f t="shared" si="7"/>
        <v>0.65722354110780656</v>
      </c>
      <c r="N22" s="27">
        <f t="shared" si="0"/>
        <v>6.0355623375447767</v>
      </c>
      <c r="O22" s="152">
        <f t="shared" si="1"/>
        <v>5.1499853516925445</v>
      </c>
      <c r="P22" s="52">
        <f t="shared" si="8"/>
        <v>-0.14672650804108481</v>
      </c>
    </row>
    <row r="23" spans="1:16" ht="20.100000000000001" customHeight="1">
      <c r="A23" s="8" t="s">
        <v>207</v>
      </c>
      <c r="B23" s="19">
        <v>1030.53</v>
      </c>
      <c r="C23" s="140">
        <v>1027.05</v>
      </c>
      <c r="D23" s="247">
        <f t="shared" si="2"/>
        <v>6.7308586614387225E-3</v>
      </c>
      <c r="E23" s="215">
        <f t="shared" si="3"/>
        <v>7.0785585255260242E-3</v>
      </c>
      <c r="F23" s="52">
        <f t="shared" si="4"/>
        <v>-3.3769031469244159E-3</v>
      </c>
      <c r="H23" s="19">
        <v>532.702</v>
      </c>
      <c r="I23" s="140">
        <v>571.72</v>
      </c>
      <c r="J23" s="247">
        <f t="shared" si="5"/>
        <v>6.4532791190467518E-3</v>
      </c>
      <c r="K23" s="215">
        <f t="shared" si="6"/>
        <v>7.4553848901130794E-3</v>
      </c>
      <c r="L23" s="52">
        <f t="shared" si="7"/>
        <v>7.324545430653541E-2</v>
      </c>
      <c r="N23" s="27">
        <f t="shared" si="0"/>
        <v>5.1692041958991979</v>
      </c>
      <c r="O23" s="152">
        <f t="shared" si="1"/>
        <v>5.5666228518572609</v>
      </c>
      <c r="P23" s="52">
        <f t="shared" si="8"/>
        <v>7.6881980455200588E-2</v>
      </c>
    </row>
    <row r="24" spans="1:16" ht="20.100000000000001" customHeight="1">
      <c r="A24" s="8" t="s">
        <v>194</v>
      </c>
      <c r="B24" s="19">
        <v>968.79</v>
      </c>
      <c r="C24" s="140">
        <v>673.81999999999994</v>
      </c>
      <c r="D24" s="247">
        <f t="shared" si="2"/>
        <v>6.3276067291735509E-3</v>
      </c>
      <c r="E24" s="215">
        <f t="shared" si="3"/>
        <v>4.6440526806581419E-3</v>
      </c>
      <c r="F24" s="52">
        <f t="shared" si="4"/>
        <v>-0.3044725895188844</v>
      </c>
      <c r="H24" s="19">
        <v>546.053</v>
      </c>
      <c r="I24" s="140">
        <v>395.32600000000002</v>
      </c>
      <c r="J24" s="247">
        <f t="shared" si="5"/>
        <v>6.615016318303359E-3</v>
      </c>
      <c r="K24" s="215">
        <f t="shared" si="6"/>
        <v>5.1551589712951155E-3</v>
      </c>
      <c r="L24" s="52">
        <f t="shared" si="7"/>
        <v>-0.27602998243760218</v>
      </c>
      <c r="N24" s="27">
        <f t="shared" si="0"/>
        <v>5.6364433984661275</v>
      </c>
      <c r="O24" s="152">
        <f t="shared" si="1"/>
        <v>5.8669377578581825</v>
      </c>
      <c r="P24" s="52">
        <f t="shared" si="8"/>
        <v>4.0893581838288402E-2</v>
      </c>
    </row>
    <row r="25" spans="1:16" ht="20.100000000000001" customHeight="1">
      <c r="A25" s="8" t="s">
        <v>210</v>
      </c>
      <c r="B25" s="19">
        <v>471.46000000000004</v>
      </c>
      <c r="C25" s="140">
        <v>575.19000000000005</v>
      </c>
      <c r="D25" s="247">
        <f t="shared" si="2"/>
        <v>3.0793190149941297E-3</v>
      </c>
      <c r="E25" s="215">
        <f t="shared" si="3"/>
        <v>3.9642822436077255E-3</v>
      </c>
      <c r="F25" s="52">
        <f t="shared" si="4"/>
        <v>0.22001866542230519</v>
      </c>
      <c r="H25" s="19">
        <v>278.46600000000001</v>
      </c>
      <c r="I25" s="140">
        <v>343.16899999999998</v>
      </c>
      <c r="J25" s="247">
        <f t="shared" si="5"/>
        <v>3.373403559897415E-3</v>
      </c>
      <c r="K25" s="215">
        <f t="shared" si="6"/>
        <v>4.4750174514713763E-3</v>
      </c>
      <c r="L25" s="52">
        <f t="shared" si="7"/>
        <v>0.23235511696221431</v>
      </c>
      <c r="N25" s="27">
        <f t="shared" si="0"/>
        <v>5.9064607814024512</v>
      </c>
      <c r="O25" s="152">
        <f t="shared" si="1"/>
        <v>5.9661850866670125</v>
      </c>
      <c r="P25" s="52">
        <f t="shared" si="8"/>
        <v>1.0111690820434118E-2</v>
      </c>
    </row>
    <row r="26" spans="1:16" ht="20.100000000000001" customHeight="1">
      <c r="A26" s="8" t="s">
        <v>201</v>
      </c>
      <c r="B26" s="19">
        <v>822.14</v>
      </c>
      <c r="C26" s="140">
        <v>513.39999999999986</v>
      </c>
      <c r="D26" s="247">
        <f t="shared" si="2"/>
        <v>5.3697690896094543E-3</v>
      </c>
      <c r="E26" s="215">
        <f t="shared" si="3"/>
        <v>3.5384177469500607E-3</v>
      </c>
      <c r="F26" s="52">
        <f t="shared" si="4"/>
        <v>-0.37553214780937566</v>
      </c>
      <c r="H26" s="19">
        <v>454.27599999999995</v>
      </c>
      <c r="I26" s="140">
        <v>300.83299999999997</v>
      </c>
      <c r="J26" s="247">
        <f t="shared" si="5"/>
        <v>5.5032078443183656E-3</v>
      </c>
      <c r="K26" s="215">
        <f t="shared" si="6"/>
        <v>3.9229444529619182E-3</v>
      </c>
      <c r="L26" s="52">
        <f t="shared" si="7"/>
        <v>-0.33777483292095556</v>
      </c>
      <c r="N26" s="27">
        <f t="shared" si="0"/>
        <v>5.5255309314715255</v>
      </c>
      <c r="O26" s="152">
        <f t="shared" si="1"/>
        <v>5.859622126996495</v>
      </c>
      <c r="P26" s="52">
        <f t="shared" si="8"/>
        <v>6.0463184383260045E-2</v>
      </c>
    </row>
    <row r="27" spans="1:16" ht="20.100000000000001" customHeight="1">
      <c r="A27" s="8" t="s">
        <v>197</v>
      </c>
      <c r="B27" s="19">
        <v>309.41000000000003</v>
      </c>
      <c r="C27" s="140">
        <v>348.90999999999997</v>
      </c>
      <c r="D27" s="247">
        <f t="shared" si="2"/>
        <v>2.0208969932323708E-3</v>
      </c>
      <c r="E27" s="215">
        <f t="shared" si="3"/>
        <v>2.4047318583723136E-3</v>
      </c>
      <c r="F27" s="52">
        <f t="shared" si="4"/>
        <v>0.12766232507029487</v>
      </c>
      <c r="H27" s="19">
        <v>264.36500000000001</v>
      </c>
      <c r="I27" s="140">
        <v>293.83499999999998</v>
      </c>
      <c r="J27" s="247">
        <f t="shared" si="5"/>
        <v>3.2025806817072107E-3</v>
      </c>
      <c r="K27" s="215">
        <f t="shared" si="6"/>
        <v>3.8316886223787455E-3</v>
      </c>
      <c r="L27" s="52">
        <f t="shared" si="7"/>
        <v>0.11147466570839547</v>
      </c>
      <c r="N27" s="27">
        <f t="shared" ref="N27" si="9">(H27/B27)*10</f>
        <v>8.5441647005591275</v>
      </c>
      <c r="O27" s="152">
        <f t="shared" ref="O27" si="10">(I27/C27)*10</f>
        <v>8.4215127110143015</v>
      </c>
      <c r="P27" s="52">
        <f t="shared" ref="P27" si="11">(O27-N27)/N27</f>
        <v>-1.4355059136067405E-2</v>
      </c>
    </row>
    <row r="28" spans="1:16" ht="20.100000000000001" customHeight="1">
      <c r="A28" s="8" t="s">
        <v>217</v>
      </c>
      <c r="B28" s="19">
        <v>251.17</v>
      </c>
      <c r="C28" s="140">
        <v>288.8</v>
      </c>
      <c r="D28" s="247">
        <f t="shared" si="2"/>
        <v>1.6405051478303046E-3</v>
      </c>
      <c r="E28" s="215">
        <f t="shared" si="3"/>
        <v>1.9904461342407048E-3</v>
      </c>
      <c r="F28" s="52">
        <f t="shared" si="4"/>
        <v>0.14981884779233198</v>
      </c>
      <c r="H28" s="19">
        <v>223.24599999999998</v>
      </c>
      <c r="I28" s="140">
        <v>254.58999999999997</v>
      </c>
      <c r="J28" s="247">
        <f t="shared" si="5"/>
        <v>2.7044553056131027E-3</v>
      </c>
      <c r="K28" s="215">
        <f t="shared" si="6"/>
        <v>3.3199231077693427E-3</v>
      </c>
      <c r="L28" s="52">
        <f t="shared" si="7"/>
        <v>0.14040117180151043</v>
      </c>
      <c r="N28" s="27">
        <f t="shared" si="0"/>
        <v>8.8882430226539793</v>
      </c>
      <c r="O28" s="152">
        <f t="shared" si="1"/>
        <v>8.8154432132963976</v>
      </c>
      <c r="P28" s="52">
        <f t="shared" si="8"/>
        <v>-8.1905736794136465E-3</v>
      </c>
    </row>
    <row r="29" spans="1:16" ht="20.100000000000001" customHeight="1">
      <c r="A29" s="8" t="s">
        <v>199</v>
      </c>
      <c r="B29" s="19">
        <v>368.93</v>
      </c>
      <c r="C29" s="140">
        <v>342.04999999999995</v>
      </c>
      <c r="D29" s="247">
        <f t="shared" si="2"/>
        <v>2.4096490989729438E-3</v>
      </c>
      <c r="E29" s="215">
        <f t="shared" si="3"/>
        <v>2.3574518705575935E-3</v>
      </c>
      <c r="F29" s="52">
        <f>(C29-B29)/B29</f>
        <v>-7.285935001219758E-2</v>
      </c>
      <c r="H29" s="19">
        <v>314.45299999999997</v>
      </c>
      <c r="I29" s="140">
        <v>240.048</v>
      </c>
      <c r="J29" s="247">
        <f t="shared" si="5"/>
        <v>3.8093586636085619E-3</v>
      </c>
      <c r="K29" s="215">
        <f t="shared" si="6"/>
        <v>3.13029145753492E-3</v>
      </c>
      <c r="L29" s="52">
        <f>(I29-H29)/H29</f>
        <v>-0.23661723691616865</v>
      </c>
      <c r="N29" s="27">
        <f t="shared" si="0"/>
        <v>8.5233784186702071</v>
      </c>
      <c r="O29" s="152">
        <f t="shared" si="1"/>
        <v>7.0179213565268252</v>
      </c>
      <c r="P29" s="52">
        <f>(O29-N29)/N29</f>
        <v>-0.1766268008053852</v>
      </c>
    </row>
    <row r="30" spans="1:16" ht="20.100000000000001" customHeight="1">
      <c r="A30" s="8" t="s">
        <v>249</v>
      </c>
      <c r="B30" s="19">
        <v>245.53</v>
      </c>
      <c r="C30" s="140">
        <v>223.32</v>
      </c>
      <c r="D30" s="247">
        <f t="shared" si="2"/>
        <v>1.6036677507137585E-3</v>
      </c>
      <c r="E30" s="215">
        <f t="shared" si="3"/>
        <v>1.5391496907847444E-3</v>
      </c>
      <c r="F30" s="52">
        <f>(C30-B30)/B30</f>
        <v>-9.0457377917158827E-2</v>
      </c>
      <c r="H30" s="19">
        <v>213.64499999999998</v>
      </c>
      <c r="I30" s="140">
        <v>233.96699999999998</v>
      </c>
      <c r="J30" s="247">
        <f t="shared" si="5"/>
        <v>2.588146501024481E-3</v>
      </c>
      <c r="K30" s="215">
        <f t="shared" si="6"/>
        <v>3.0509935573096738E-3</v>
      </c>
      <c r="L30" s="52">
        <f t="shared" ref="L30:L31" si="12">(I30-H30)/H30</f>
        <v>9.5120410025977695E-2</v>
      </c>
      <c r="N30" s="27">
        <f t="shared" ref="N30:N31" si="13">(H30/B30)*10</f>
        <v>8.7013806866777994</v>
      </c>
      <c r="O30" s="152">
        <f t="shared" ref="O30:O31" si="14">(I30/C30)*10</f>
        <v>10.476759806555616</v>
      </c>
      <c r="P30" s="52">
        <f t="shared" ref="P30:P31" si="15">(O30-N30)/N30</f>
        <v>0.20403418535589432</v>
      </c>
    </row>
    <row r="31" spans="1:16" ht="20.100000000000001" customHeight="1">
      <c r="A31" s="8" t="s">
        <v>218</v>
      </c>
      <c r="B31" s="19">
        <v>497.21</v>
      </c>
      <c r="C31" s="140">
        <v>507.81</v>
      </c>
      <c r="D31" s="247">
        <f t="shared" si="2"/>
        <v>3.2475039397726869E-3</v>
      </c>
      <c r="E31" s="215">
        <f t="shared" si="3"/>
        <v>3.4998907597949178E-3</v>
      </c>
      <c r="F31" s="52">
        <f t="shared" si="4"/>
        <v>2.1318959795659828E-2</v>
      </c>
      <c r="H31" s="19">
        <v>276.48099999999999</v>
      </c>
      <c r="I31" s="140">
        <v>224.64999999999998</v>
      </c>
      <c r="J31" s="247">
        <f t="shared" si="5"/>
        <v>3.3493567963198277E-3</v>
      </c>
      <c r="K31" s="215">
        <f t="shared" si="6"/>
        <v>2.9294973335966959E-3</v>
      </c>
      <c r="L31" s="52">
        <f t="shared" si="12"/>
        <v>-0.18746676986845395</v>
      </c>
      <c r="N31" s="27">
        <f t="shared" si="13"/>
        <v>5.5606484181734075</v>
      </c>
      <c r="O31" s="152">
        <f t="shared" si="14"/>
        <v>4.4238987022705336</v>
      </c>
      <c r="P31" s="52">
        <f t="shared" si="15"/>
        <v>-0.20442754700831808</v>
      </c>
    </row>
    <row r="32" spans="1:16" ht="20.100000000000001" customHeight="1" thickBot="1">
      <c r="A32" s="8" t="s">
        <v>17</v>
      </c>
      <c r="B32" s="19">
        <f>B33-SUM(B7:B31)</f>
        <v>5237.2599999998638</v>
      </c>
      <c r="C32" s="140">
        <f>C33-SUM(C7:C31)</f>
        <v>4458.4400000000023</v>
      </c>
      <c r="D32" s="247">
        <f t="shared" si="2"/>
        <v>3.4206919578474812E-2</v>
      </c>
      <c r="E32" s="215">
        <f t="shared" si="3"/>
        <v>3.0728132488726217E-2</v>
      </c>
      <c r="F32" s="52">
        <f t="shared" si="4"/>
        <v>-0.14870753027344102</v>
      </c>
      <c r="H32" s="19">
        <f>H33-SUM(H7:H31)</f>
        <v>4124.63400000002</v>
      </c>
      <c r="I32" s="140">
        <f>I33-SUM(I7:I31)</f>
        <v>3327.0119999999733</v>
      </c>
      <c r="J32" s="247">
        <f t="shared" si="5"/>
        <v>4.996680032346492E-2</v>
      </c>
      <c r="K32" s="215">
        <f t="shared" si="6"/>
        <v>4.338514481568722E-2</v>
      </c>
      <c r="L32" s="52">
        <f t="shared" si="7"/>
        <v>-0.19338006717687989</v>
      </c>
      <c r="N32" s="27">
        <f t="shared" si="0"/>
        <v>7.8755570660996916</v>
      </c>
      <c r="O32" s="152">
        <f t="shared" si="1"/>
        <v>7.4622782856783356</v>
      </c>
      <c r="P32" s="52">
        <f t="shared" si="8"/>
        <v>-5.2476133047186353E-2</v>
      </c>
    </row>
    <row r="33" spans="1:16" ht="26.25" customHeight="1" thickBot="1">
      <c r="A33" s="12" t="s">
        <v>18</v>
      </c>
      <c r="B33" s="17">
        <v>153105.27999999988</v>
      </c>
      <c r="C33" s="145">
        <v>145093.1</v>
      </c>
      <c r="D33" s="243">
        <f>SUM(D7:D32)</f>
        <v>0.99999999999999978</v>
      </c>
      <c r="E33" s="244">
        <f>SUM(E7:E32)</f>
        <v>0.99999999999999989</v>
      </c>
      <c r="F33" s="57">
        <f t="shared" si="4"/>
        <v>-5.2331180217951224E-2</v>
      </c>
      <c r="G33" s="1"/>
      <c r="H33" s="17">
        <v>82547.491000000053</v>
      </c>
      <c r="I33" s="145">
        <v>76685.510999999955</v>
      </c>
      <c r="J33" s="243">
        <f>SUM(J7:J32)</f>
        <v>0.99999999999999978</v>
      </c>
      <c r="K33" s="244">
        <f>SUM(K7:K32)</f>
        <v>1.0000000000000002</v>
      </c>
      <c r="L33" s="57">
        <f t="shared" si="7"/>
        <v>-7.1013424260224875E-2</v>
      </c>
      <c r="N33" s="29">
        <f t="shared" si="0"/>
        <v>5.3915508988324969</v>
      </c>
      <c r="O33" s="146">
        <f t="shared" si="1"/>
        <v>5.2852624280548106</v>
      </c>
      <c r="P33" s="57">
        <f t="shared" si="8"/>
        <v>-1.9713895458299831E-2</v>
      </c>
    </row>
    <row r="35" spans="1:16" ht="15.75" thickBot="1"/>
    <row r="36" spans="1:16">
      <c r="A36" s="492" t="s">
        <v>2</v>
      </c>
      <c r="B36" s="486" t="s">
        <v>1</v>
      </c>
      <c r="C36" s="479"/>
      <c r="D36" s="486" t="s">
        <v>102</v>
      </c>
      <c r="E36" s="479"/>
      <c r="F36" s="130" t="s">
        <v>0</v>
      </c>
      <c r="H36" s="495" t="s">
        <v>19</v>
      </c>
      <c r="I36" s="496"/>
      <c r="J36" s="486" t="s">
        <v>102</v>
      </c>
      <c r="K36" s="484"/>
      <c r="L36" s="130" t="s">
        <v>0</v>
      </c>
      <c r="N36" s="478" t="s">
        <v>22</v>
      </c>
      <c r="O36" s="479"/>
      <c r="P36" s="130" t="s">
        <v>0</v>
      </c>
    </row>
    <row r="37" spans="1:16">
      <c r="A37" s="493"/>
      <c r="B37" s="487" t="str">
        <f>B5</f>
        <v>jan-abr</v>
      </c>
      <c r="C37" s="481"/>
      <c r="D37" s="487" t="str">
        <f>B5</f>
        <v>jan-abr</v>
      </c>
      <c r="E37" s="481"/>
      <c r="F37" s="131" t="str">
        <f>F5</f>
        <v>2026/2025</v>
      </c>
      <c r="H37" s="476" t="str">
        <f>B5</f>
        <v>jan-abr</v>
      </c>
      <c r="I37" s="481"/>
      <c r="J37" s="487" t="str">
        <f>B5</f>
        <v>jan-abr</v>
      </c>
      <c r="K37" s="477"/>
      <c r="L37" s="131" t="str">
        <f>L5</f>
        <v>2026/2025</v>
      </c>
      <c r="N37" s="476" t="str">
        <f>B5</f>
        <v>jan-abr</v>
      </c>
      <c r="O37" s="477"/>
      <c r="P37" s="131" t="str">
        <f>P5</f>
        <v>2026/2025</v>
      </c>
    </row>
    <row r="38" spans="1:16" ht="19.5" customHeight="1" thickBot="1">
      <c r="A38" s="494"/>
      <c r="B38" s="99">
        <f>B6</f>
        <v>2025</v>
      </c>
      <c r="C38" s="134">
        <f>C6</f>
        <v>2026</v>
      </c>
      <c r="D38" s="99">
        <f>B6</f>
        <v>2025</v>
      </c>
      <c r="E38" s="134">
        <f>C6</f>
        <v>2026</v>
      </c>
      <c r="F38" s="132" t="s">
        <v>1</v>
      </c>
      <c r="H38" s="319">
        <f>B6</f>
        <v>2025</v>
      </c>
      <c r="I38" s="134">
        <f>C6</f>
        <v>2026</v>
      </c>
      <c r="J38" s="176">
        <f>B6</f>
        <v>2025</v>
      </c>
      <c r="K38" s="134">
        <f>C6</f>
        <v>2026</v>
      </c>
      <c r="L38" s="259">
        <v>1000</v>
      </c>
      <c r="N38" s="25">
        <f>B6</f>
        <v>2025</v>
      </c>
      <c r="O38" s="134">
        <f>C6</f>
        <v>2026</v>
      </c>
      <c r="P38" s="132"/>
    </row>
    <row r="39" spans="1:16" ht="20.100000000000001" customHeight="1">
      <c r="A39" s="38" t="s">
        <v>182</v>
      </c>
      <c r="B39" s="39">
        <v>52155.360000000001</v>
      </c>
      <c r="C39" s="147">
        <v>50395.72</v>
      </c>
      <c r="D39" s="247">
        <f t="shared" ref="D39:D61" si="16">B39/$B$62</f>
        <v>0.43145429412149139</v>
      </c>
      <c r="E39" s="246">
        <f t="shared" ref="E39:E61" si="17">C39/$C$62</f>
        <v>0.43709033394976404</v>
      </c>
      <c r="F39" s="52">
        <f>(C39-B39)/B39</f>
        <v>-3.3738430719297101E-2</v>
      </c>
      <c r="H39" s="320">
        <v>22350.53</v>
      </c>
      <c r="I39" s="317">
        <v>21550.464</v>
      </c>
      <c r="J39" s="323">
        <f>H39/$H$62</f>
        <v>0.40949291633444634</v>
      </c>
      <c r="K39" s="246">
        <f t="shared" ref="K39:K61" si="18">I39/$I$62</f>
        <v>0.41195534821319707</v>
      </c>
      <c r="L39" s="52">
        <f>(I39-H39)/H39</f>
        <v>-3.5796287604812904E-2</v>
      </c>
      <c r="N39" s="27">
        <f t="shared" ref="N39:N62" si="19">(H39/B39)*10</f>
        <v>4.2853754628479219</v>
      </c>
      <c r="O39" s="151">
        <f t="shared" ref="O39:O62" si="20">(I39/C39)*10</f>
        <v>4.2762488560536491</v>
      </c>
      <c r="P39" s="61">
        <f t="shared" si="8"/>
        <v>-2.1297099573645171E-3</v>
      </c>
    </row>
    <row r="40" spans="1:16" ht="20.100000000000001" customHeight="1">
      <c r="A40" s="38" t="s">
        <v>188</v>
      </c>
      <c r="B40" s="19">
        <v>23522.870000000003</v>
      </c>
      <c r="C40" s="140">
        <v>20399.7</v>
      </c>
      <c r="D40" s="247">
        <f t="shared" si="16"/>
        <v>0.19459252647401162</v>
      </c>
      <c r="E40" s="215">
        <f t="shared" si="17"/>
        <v>0.17692993939713533</v>
      </c>
      <c r="F40" s="52">
        <f t="shared" ref="F40:F62" si="21">(C40-B40)/B40</f>
        <v>-0.13277163883488713</v>
      </c>
      <c r="H40" s="321">
        <v>10311.041000000001</v>
      </c>
      <c r="I40" s="317">
        <v>9085.7360000000008</v>
      </c>
      <c r="J40" s="323">
        <f t="shared" ref="J40:J61" si="22">H40/$H$62</f>
        <v>0.18891266782192845</v>
      </c>
      <c r="K40" s="215">
        <f t="shared" si="18"/>
        <v>0.1736815289755794</v>
      </c>
      <c r="L40" s="52">
        <f t="shared" ref="L40:L62" si="23">(I40-H40)/H40</f>
        <v>-0.11883426707351859</v>
      </c>
      <c r="N40" s="27">
        <f t="shared" si="19"/>
        <v>4.3834111228774377</v>
      </c>
      <c r="O40" s="152">
        <f t="shared" si="20"/>
        <v>4.4538576547694326</v>
      </c>
      <c r="P40" s="52">
        <f t="shared" si="8"/>
        <v>1.6071166933059912E-2</v>
      </c>
    </row>
    <row r="41" spans="1:16" ht="20.100000000000001" customHeight="1">
      <c r="A41" s="38" t="s">
        <v>191</v>
      </c>
      <c r="B41" s="19">
        <v>18533.98</v>
      </c>
      <c r="C41" s="140">
        <v>18520.25</v>
      </c>
      <c r="D41" s="247">
        <f t="shared" si="16"/>
        <v>0.15332202209249132</v>
      </c>
      <c r="E41" s="215">
        <f t="shared" si="17"/>
        <v>0.16062916170923081</v>
      </c>
      <c r="F41" s="52">
        <f t="shared" si="21"/>
        <v>-7.4080149001992896E-4</v>
      </c>
      <c r="H41" s="321">
        <v>7942.1930000000002</v>
      </c>
      <c r="I41" s="317">
        <v>8056.7160000000003</v>
      </c>
      <c r="J41" s="323">
        <f t="shared" si="22"/>
        <v>0.1455120649783708</v>
      </c>
      <c r="K41" s="215">
        <f t="shared" si="18"/>
        <v>0.15401094126023629</v>
      </c>
      <c r="L41" s="52">
        <f t="shared" si="23"/>
        <v>1.4419569003170804E-2</v>
      </c>
      <c r="N41" s="27">
        <f t="shared" si="19"/>
        <v>4.285206415459605</v>
      </c>
      <c r="O41" s="152">
        <f t="shared" si="20"/>
        <v>4.3502198944398698</v>
      </c>
      <c r="P41" s="52">
        <f t="shared" si="8"/>
        <v>1.517160964422103E-2</v>
      </c>
    </row>
    <row r="42" spans="1:16" ht="20.100000000000001" customHeight="1">
      <c r="A42" s="38" t="s">
        <v>187</v>
      </c>
      <c r="B42" s="19">
        <v>9440.1200000000008</v>
      </c>
      <c r="C42" s="140">
        <v>8741.9000000000015</v>
      </c>
      <c r="D42" s="247">
        <f t="shared" si="16"/>
        <v>7.8093225912392775E-2</v>
      </c>
      <c r="E42" s="215">
        <f t="shared" si="17"/>
        <v>7.5819930548773645E-2</v>
      </c>
      <c r="F42" s="52">
        <f t="shared" si="21"/>
        <v>-7.3963042842675658E-2</v>
      </c>
      <c r="H42" s="321">
        <v>4169.0059999999994</v>
      </c>
      <c r="I42" s="317">
        <v>4206.1450000000004</v>
      </c>
      <c r="J42" s="323">
        <f t="shared" si="22"/>
        <v>7.6382010858615193E-2</v>
      </c>
      <c r="K42" s="215">
        <f t="shared" si="18"/>
        <v>8.0404019519496106E-2</v>
      </c>
      <c r="L42" s="52">
        <f t="shared" si="23"/>
        <v>8.9083584912089449E-3</v>
      </c>
      <c r="N42" s="27">
        <f t="shared" si="19"/>
        <v>4.4162637763079271</v>
      </c>
      <c r="O42" s="152">
        <f t="shared" si="20"/>
        <v>4.8114769100538783</v>
      </c>
      <c r="P42" s="52">
        <f t="shared" si="8"/>
        <v>8.9490382315060957E-2</v>
      </c>
    </row>
    <row r="43" spans="1:16" ht="20.100000000000001" customHeight="1">
      <c r="A43" s="38" t="s">
        <v>196</v>
      </c>
      <c r="B43" s="19">
        <v>3933.27</v>
      </c>
      <c r="C43" s="140">
        <v>4173.0499999999993</v>
      </c>
      <c r="D43" s="247">
        <f t="shared" si="16"/>
        <v>3.2537906582166022E-2</v>
      </c>
      <c r="E43" s="215">
        <f t="shared" si="17"/>
        <v>3.6193546160052131E-2</v>
      </c>
      <c r="F43" s="52">
        <f t="shared" si="21"/>
        <v>6.0961998540654289E-2</v>
      </c>
      <c r="H43" s="321">
        <v>2945.41</v>
      </c>
      <c r="I43" s="317">
        <v>2843.194</v>
      </c>
      <c r="J43" s="323">
        <f t="shared" si="22"/>
        <v>5.3964023703269748E-2</v>
      </c>
      <c r="K43" s="215">
        <f t="shared" si="18"/>
        <v>5.4350058277523525E-2</v>
      </c>
      <c r="L43" s="52">
        <f t="shared" si="23"/>
        <v>-3.4703487799661134E-2</v>
      </c>
      <c r="N43" s="27">
        <f t="shared" si="19"/>
        <v>7.4884510852293387</v>
      </c>
      <c r="O43" s="152">
        <f t="shared" si="20"/>
        <v>6.8132277351098125</v>
      </c>
      <c r="P43" s="52">
        <f t="shared" si="8"/>
        <v>-9.0168626653831851E-2</v>
      </c>
    </row>
    <row r="44" spans="1:16" ht="20.100000000000001" customHeight="1">
      <c r="A44" s="38" t="s">
        <v>195</v>
      </c>
      <c r="B44" s="19">
        <v>3465.42</v>
      </c>
      <c r="C44" s="140">
        <v>3682.21</v>
      </c>
      <c r="D44" s="247">
        <f t="shared" si="16"/>
        <v>2.8667625723118366E-2</v>
      </c>
      <c r="E44" s="215">
        <f t="shared" si="17"/>
        <v>3.1936410444640149E-2</v>
      </c>
      <c r="F44" s="52">
        <f t="shared" si="21"/>
        <v>6.2558073768836084E-2</v>
      </c>
      <c r="H44" s="321">
        <v>1782.1399999999999</v>
      </c>
      <c r="I44" s="317">
        <v>1810.2739999999999</v>
      </c>
      <c r="J44" s="323">
        <f t="shared" si="22"/>
        <v>3.2651293097580691E-2</v>
      </c>
      <c r="K44" s="215">
        <f t="shared" si="18"/>
        <v>3.4604918763294246E-2</v>
      </c>
      <c r="L44" s="52">
        <f t="shared" si="23"/>
        <v>1.5786638535693051E-2</v>
      </c>
      <c r="N44" s="27">
        <f t="shared" si="19"/>
        <v>5.1426378332207925</v>
      </c>
      <c r="O44" s="152">
        <f t="shared" si="20"/>
        <v>4.9162703919656945</v>
      </c>
      <c r="P44" s="52">
        <f t="shared" si="8"/>
        <v>-4.4017768428644313E-2</v>
      </c>
    </row>
    <row r="45" spans="1:16" ht="20.100000000000001" customHeight="1">
      <c r="A45" s="38" t="s">
        <v>190</v>
      </c>
      <c r="B45" s="19">
        <v>2798.2799999999997</v>
      </c>
      <c r="C45" s="140">
        <v>3564.8599999999997</v>
      </c>
      <c r="D45" s="247">
        <f t="shared" si="16"/>
        <v>2.3148721860117287E-2</v>
      </c>
      <c r="E45" s="215">
        <f t="shared" si="17"/>
        <v>3.0918614673709505E-2</v>
      </c>
      <c r="F45" s="52">
        <f t="shared" si="21"/>
        <v>0.27394685306688393</v>
      </c>
      <c r="H45" s="321">
        <v>1081.49</v>
      </c>
      <c r="I45" s="317">
        <v>1299.7919999999999</v>
      </c>
      <c r="J45" s="323">
        <f t="shared" si="22"/>
        <v>1.9814406821070479E-2</v>
      </c>
      <c r="K45" s="215">
        <f t="shared" si="18"/>
        <v>2.4846623532779982E-2</v>
      </c>
      <c r="L45" s="52">
        <f t="shared" si="23"/>
        <v>0.20185299910308918</v>
      </c>
      <c r="N45" s="27">
        <f t="shared" si="19"/>
        <v>3.8648384007318786</v>
      </c>
      <c r="O45" s="152">
        <f t="shared" si="20"/>
        <v>3.6461235504339582</v>
      </c>
      <c r="P45" s="52">
        <f t="shared" si="8"/>
        <v>-5.6590943170224832E-2</v>
      </c>
    </row>
    <row r="46" spans="1:16" ht="20.100000000000001" customHeight="1">
      <c r="A46" s="38" t="s">
        <v>202</v>
      </c>
      <c r="B46" s="19">
        <v>2088.29</v>
      </c>
      <c r="C46" s="140">
        <v>1661.4399999999998</v>
      </c>
      <c r="D46" s="247">
        <f t="shared" si="16"/>
        <v>1.7275342129188048E-2</v>
      </c>
      <c r="E46" s="215">
        <f t="shared" si="17"/>
        <v>1.4409941249723109E-2</v>
      </c>
      <c r="F46" s="52">
        <f t="shared" si="21"/>
        <v>-0.20440168750508797</v>
      </c>
      <c r="H46" s="321">
        <v>1121.721</v>
      </c>
      <c r="I46" s="317">
        <v>900.92400000000009</v>
      </c>
      <c r="J46" s="323">
        <f t="shared" si="22"/>
        <v>2.055149491325671E-2</v>
      </c>
      <c r="K46" s="215">
        <f t="shared" si="18"/>
        <v>1.7221924323004203E-2</v>
      </c>
      <c r="L46" s="52">
        <f t="shared" si="23"/>
        <v>-0.19683771633053132</v>
      </c>
      <c r="N46" s="27">
        <f t="shared" si="19"/>
        <v>5.3714809724702981</v>
      </c>
      <c r="O46" s="152">
        <f t="shared" si="20"/>
        <v>5.4225491140215727</v>
      </c>
      <c r="P46" s="52">
        <f t="shared" si="8"/>
        <v>9.5072740298265991E-3</v>
      </c>
    </row>
    <row r="47" spans="1:16" ht="20.100000000000001" customHeight="1">
      <c r="A47" s="38" t="s">
        <v>207</v>
      </c>
      <c r="B47" s="19">
        <v>1030.53</v>
      </c>
      <c r="C47" s="140">
        <v>1027.05</v>
      </c>
      <c r="D47" s="247">
        <f t="shared" si="16"/>
        <v>8.52504121764322E-3</v>
      </c>
      <c r="E47" s="215">
        <f t="shared" si="17"/>
        <v>8.9077728720436001E-3</v>
      </c>
      <c r="F47" s="52">
        <f t="shared" si="21"/>
        <v>-3.3769031469244159E-3</v>
      </c>
      <c r="H47" s="321">
        <v>532.702</v>
      </c>
      <c r="I47" s="317">
        <v>571.72</v>
      </c>
      <c r="J47" s="323">
        <f t="shared" si="22"/>
        <v>9.7598444205659659E-3</v>
      </c>
      <c r="K47" s="215">
        <f t="shared" si="18"/>
        <v>1.0928911399793946E-2</v>
      </c>
      <c r="L47" s="52">
        <f t="shared" si="23"/>
        <v>7.324545430653541E-2</v>
      </c>
      <c r="N47" s="27">
        <f t="shared" si="19"/>
        <v>5.1692041958991979</v>
      </c>
      <c r="O47" s="152">
        <f t="shared" si="20"/>
        <v>5.5666228518572609</v>
      </c>
      <c r="P47" s="52">
        <f t="shared" si="8"/>
        <v>7.6881980455200588E-2</v>
      </c>
    </row>
    <row r="48" spans="1:16" ht="20.100000000000001" customHeight="1">
      <c r="A48" s="38" t="s">
        <v>194</v>
      </c>
      <c r="B48" s="19">
        <v>968.79</v>
      </c>
      <c r="C48" s="140">
        <v>673.81999999999994</v>
      </c>
      <c r="D48" s="247">
        <f t="shared" si="16"/>
        <v>8.0142981584627095E-3</v>
      </c>
      <c r="E48" s="215">
        <f t="shared" si="17"/>
        <v>5.8441512259777215E-3</v>
      </c>
      <c r="F48" s="52">
        <f t="shared" si="21"/>
        <v>-0.3044725895188844</v>
      </c>
      <c r="H48" s="321">
        <v>546.053</v>
      </c>
      <c r="I48" s="317">
        <v>395.32600000000002</v>
      </c>
      <c r="J48" s="323">
        <f t="shared" si="22"/>
        <v>1.0004453381784389E-2</v>
      </c>
      <c r="K48" s="215">
        <f t="shared" si="18"/>
        <v>7.5569908837104559E-3</v>
      </c>
      <c r="L48" s="52">
        <f t="shared" si="23"/>
        <v>-0.27602998243760218</v>
      </c>
      <c r="N48" s="27">
        <f t="shared" si="19"/>
        <v>5.6364433984661275</v>
      </c>
      <c r="O48" s="152">
        <f t="shared" si="20"/>
        <v>5.8669377578581825</v>
      </c>
      <c r="P48" s="52">
        <f t="shared" si="8"/>
        <v>4.0893581838288402E-2</v>
      </c>
    </row>
    <row r="49" spans="1:16" ht="20.100000000000001" customHeight="1">
      <c r="A49" s="38" t="s">
        <v>210</v>
      </c>
      <c r="B49" s="19">
        <v>471.46000000000004</v>
      </c>
      <c r="C49" s="140">
        <v>575.19000000000005</v>
      </c>
      <c r="D49" s="247">
        <f t="shared" si="16"/>
        <v>3.9001445202663416E-3</v>
      </c>
      <c r="E49" s="215">
        <f t="shared" si="17"/>
        <v>4.988717081223659E-3</v>
      </c>
      <c r="F49" s="52">
        <f t="shared" si="21"/>
        <v>0.22001866542230519</v>
      </c>
      <c r="H49" s="321">
        <v>278.46600000000001</v>
      </c>
      <c r="I49" s="317">
        <v>343.16899999999998</v>
      </c>
      <c r="J49" s="323">
        <f t="shared" si="22"/>
        <v>5.1018859257470827E-3</v>
      </c>
      <c r="K49" s="215">
        <f t="shared" si="18"/>
        <v>6.559965710760317E-3</v>
      </c>
      <c r="L49" s="52">
        <f t="shared" si="23"/>
        <v>0.23235511696221431</v>
      </c>
      <c r="N49" s="27">
        <f t="shared" si="19"/>
        <v>5.9064607814024512</v>
      </c>
      <c r="O49" s="152">
        <f t="shared" si="20"/>
        <v>5.9661850866670125</v>
      </c>
      <c r="P49" s="52">
        <f t="shared" si="8"/>
        <v>1.0111690820434118E-2</v>
      </c>
    </row>
    <row r="50" spans="1:16" ht="20.100000000000001" customHeight="1">
      <c r="A50" s="38" t="s">
        <v>201</v>
      </c>
      <c r="B50" s="19">
        <v>822.14</v>
      </c>
      <c r="C50" s="140">
        <v>513.39999999999986</v>
      </c>
      <c r="D50" s="247">
        <f t="shared" si="16"/>
        <v>6.8011386244681837E-3</v>
      </c>
      <c r="E50" s="215">
        <f t="shared" si="17"/>
        <v>4.452802290547864E-3</v>
      </c>
      <c r="F50" s="52">
        <f t="shared" si="21"/>
        <v>-0.37553214780937566</v>
      </c>
      <c r="H50" s="321">
        <v>454.27599999999995</v>
      </c>
      <c r="I50" s="317">
        <v>300.83299999999997</v>
      </c>
      <c r="J50" s="323">
        <f t="shared" si="22"/>
        <v>8.3229705989409167E-3</v>
      </c>
      <c r="K50" s="215">
        <f t="shared" si="18"/>
        <v>5.7506772600822284E-3</v>
      </c>
      <c r="L50" s="52">
        <f t="shared" si="23"/>
        <v>-0.33777483292095556</v>
      </c>
      <c r="N50" s="27">
        <f t="shared" si="19"/>
        <v>5.5255309314715255</v>
      </c>
      <c r="O50" s="152">
        <f t="shared" si="20"/>
        <v>5.859622126996495</v>
      </c>
      <c r="P50" s="52">
        <f t="shared" si="8"/>
        <v>6.0463184383260045E-2</v>
      </c>
    </row>
    <row r="51" spans="1:16" ht="20.100000000000001" customHeight="1">
      <c r="A51" s="38" t="s">
        <v>205</v>
      </c>
      <c r="B51" s="19">
        <v>355.35</v>
      </c>
      <c r="C51" s="140">
        <v>279.68</v>
      </c>
      <c r="D51" s="247">
        <f t="shared" si="16"/>
        <v>2.9396265966924969E-3</v>
      </c>
      <c r="E51" s="215">
        <f t="shared" si="17"/>
        <v>2.4257104492022338E-3</v>
      </c>
      <c r="F51" s="52">
        <f t="shared" si="21"/>
        <v>-0.21294498381877025</v>
      </c>
      <c r="H51" s="321">
        <v>218.42500000000001</v>
      </c>
      <c r="I51" s="317">
        <v>183.53699999999998</v>
      </c>
      <c r="J51" s="323">
        <f t="shared" si="22"/>
        <v>4.0018509740194731E-3</v>
      </c>
      <c r="K51" s="215">
        <f t="shared" si="18"/>
        <v>3.5084650031203756E-3</v>
      </c>
      <c r="L51" s="52">
        <f t="shared" si="23"/>
        <v>-0.15972530616916578</v>
      </c>
      <c r="N51" s="27">
        <f t="shared" si="19"/>
        <v>6.1467567187280148</v>
      </c>
      <c r="O51" s="152">
        <f t="shared" si="20"/>
        <v>6.5623927345537751</v>
      </c>
      <c r="P51" s="52">
        <f t="shared" si="8"/>
        <v>6.7618751618946524E-2</v>
      </c>
    </row>
    <row r="52" spans="1:16" ht="20.100000000000001" customHeight="1">
      <c r="A52" s="38" t="s">
        <v>200</v>
      </c>
      <c r="B52" s="19">
        <v>148.63</v>
      </c>
      <c r="C52" s="140">
        <v>156.27999999999997</v>
      </c>
      <c r="D52" s="247">
        <f t="shared" si="16"/>
        <v>1.2295390490119763E-3</v>
      </c>
      <c r="E52" s="215">
        <f t="shared" si="17"/>
        <v>1.3554420373331131E-3</v>
      </c>
      <c r="F52" s="52">
        <f t="shared" si="21"/>
        <v>5.1470093520823372E-2</v>
      </c>
      <c r="H52" s="321">
        <v>133.809</v>
      </c>
      <c r="I52" s="317">
        <v>135.63499999999999</v>
      </c>
      <c r="J52" s="323">
        <f t="shared" si="22"/>
        <v>2.4515677096603942E-3</v>
      </c>
      <c r="K52" s="215">
        <f t="shared" si="18"/>
        <v>2.5927777543396273E-3</v>
      </c>
      <c r="L52" s="52">
        <f t="shared" si="23"/>
        <v>1.3646316764941024E-2</v>
      </c>
      <c r="N52" s="27">
        <f t="shared" si="19"/>
        <v>9.0028258090560449</v>
      </c>
      <c r="O52" s="152">
        <f t="shared" si="20"/>
        <v>8.6789736370616861</v>
      </c>
      <c r="P52" s="52">
        <f t="shared" si="8"/>
        <v>-3.5972280133265734E-2</v>
      </c>
    </row>
    <row r="53" spans="1:16" ht="20.100000000000001" customHeight="1">
      <c r="A53" s="38" t="s">
        <v>208</v>
      </c>
      <c r="B53" s="19">
        <v>533.72</v>
      </c>
      <c r="C53" s="140">
        <v>171.75</v>
      </c>
      <c r="D53" s="247">
        <f t="shared" si="16"/>
        <v>4.4151892702595169E-3</v>
      </c>
      <c r="E53" s="215">
        <f t="shared" si="17"/>
        <v>1.4896158811873702E-3</v>
      </c>
      <c r="F53" s="52">
        <f t="shared" si="21"/>
        <v>-0.67820205351120444</v>
      </c>
      <c r="H53" s="321">
        <v>281.31700000000001</v>
      </c>
      <c r="I53" s="317">
        <v>115.325</v>
      </c>
      <c r="J53" s="323">
        <f t="shared" si="22"/>
        <v>5.1541202264312053E-3</v>
      </c>
      <c r="K53" s="215">
        <f t="shared" si="18"/>
        <v>2.2045349247555393E-3</v>
      </c>
      <c r="L53" s="52">
        <f t="shared" si="23"/>
        <v>-0.59005321398991184</v>
      </c>
      <c r="N53" s="27">
        <f t="shared" si="19"/>
        <v>5.2708723675335376</v>
      </c>
      <c r="O53" s="152">
        <f t="shared" si="20"/>
        <v>6.7147016011644833</v>
      </c>
      <c r="P53" s="52">
        <f t="shared" si="8"/>
        <v>0.27392604733219411</v>
      </c>
    </row>
    <row r="54" spans="1:16" ht="20.100000000000001" customHeight="1">
      <c r="A54" s="38" t="s">
        <v>211</v>
      </c>
      <c r="B54" s="19">
        <v>95.699999999999989</v>
      </c>
      <c r="C54" s="140">
        <v>100.86999999999999</v>
      </c>
      <c r="D54" s="247">
        <f t="shared" si="16"/>
        <v>7.916765591767888E-4</v>
      </c>
      <c r="E54" s="215">
        <f t="shared" si="17"/>
        <v>8.7486203164698691E-4</v>
      </c>
      <c r="F54" s="52">
        <f t="shared" si="21"/>
        <v>5.4022988505747153E-2</v>
      </c>
      <c r="H54" s="321">
        <v>74.171999999999997</v>
      </c>
      <c r="I54" s="317">
        <v>89.207999999999998</v>
      </c>
      <c r="J54" s="323">
        <f t="shared" si="22"/>
        <v>1.3589346020142948E-3</v>
      </c>
      <c r="K54" s="215">
        <f t="shared" si="18"/>
        <v>1.7052863782145427E-3</v>
      </c>
      <c r="L54" s="52">
        <f t="shared" si="23"/>
        <v>0.202718006795017</v>
      </c>
      <c r="N54" s="27">
        <f t="shared" si="19"/>
        <v>7.750470219435738</v>
      </c>
      <c r="O54" s="152">
        <f t="shared" si="20"/>
        <v>8.8438584316446924</v>
      </c>
      <c r="P54" s="52">
        <f t="shared" si="8"/>
        <v>0.14107379052526145</v>
      </c>
    </row>
    <row r="55" spans="1:16" ht="20.100000000000001" customHeight="1">
      <c r="A55" s="38" t="s">
        <v>214</v>
      </c>
      <c r="B55" s="19">
        <v>93.47999999999999</v>
      </c>
      <c r="C55" s="140">
        <v>156.29</v>
      </c>
      <c r="D55" s="247">
        <f t="shared" si="16"/>
        <v>7.7331164839964696E-4</v>
      </c>
      <c r="E55" s="215">
        <f t="shared" si="17"/>
        <v>1.3555287689710281E-3</v>
      </c>
      <c r="F55" s="52">
        <f t="shared" si="21"/>
        <v>0.67190842961061203</v>
      </c>
      <c r="H55" s="321">
        <v>49.733000000000004</v>
      </c>
      <c r="I55" s="317">
        <v>87.207000000000008</v>
      </c>
      <c r="J55" s="323">
        <f t="shared" si="22"/>
        <v>9.1117799927165142E-4</v>
      </c>
      <c r="K55" s="215">
        <f t="shared" si="18"/>
        <v>1.6670355706321814E-3</v>
      </c>
      <c r="L55" s="52">
        <f t="shared" si="23"/>
        <v>0.7535037098103875</v>
      </c>
      <c r="N55" s="27">
        <f t="shared" si="19"/>
        <v>5.3201754385964932</v>
      </c>
      <c r="O55" s="152">
        <f t="shared" si="20"/>
        <v>5.5798195661910555</v>
      </c>
      <c r="P55" s="52">
        <f t="shared" si="8"/>
        <v>4.8803677734179859E-2</v>
      </c>
    </row>
    <row r="56" spans="1:16" ht="20.100000000000001" customHeight="1">
      <c r="A56" s="38" t="s">
        <v>215</v>
      </c>
      <c r="B56" s="19">
        <v>89.97</v>
      </c>
      <c r="C56" s="140">
        <v>127.09</v>
      </c>
      <c r="D56" s="247">
        <f t="shared" si="16"/>
        <v>7.4427523541416611E-4</v>
      </c>
      <c r="E56" s="215">
        <f t="shared" si="17"/>
        <v>1.1022723862596964E-3</v>
      </c>
      <c r="F56" s="52">
        <f t="shared" si="21"/>
        <v>0.41258197176836731</v>
      </c>
      <c r="H56" s="321">
        <v>57.170999999999999</v>
      </c>
      <c r="I56" s="317">
        <v>76.807999999999993</v>
      </c>
      <c r="J56" s="323">
        <f t="shared" si="22"/>
        <v>1.047452544514901E-3</v>
      </c>
      <c r="K56" s="215">
        <f t="shared" si="18"/>
        <v>1.4682498894482846E-3</v>
      </c>
      <c r="L56" s="52">
        <f t="shared" si="23"/>
        <v>0.34347833691906726</v>
      </c>
      <c r="N56" s="27">
        <f t="shared" ref="N56" si="24">(H56/B56)*10</f>
        <v>6.3544514838279431</v>
      </c>
      <c r="O56" s="152">
        <f t="shared" ref="O56" si="25">(I56/C56)*10</f>
        <v>6.0435911558737896</v>
      </c>
      <c r="P56" s="52">
        <f t="shared" ref="P56" si="26">(O56-N56)/N56</f>
        <v>-4.8920088342053122E-2</v>
      </c>
    </row>
    <row r="57" spans="1:16" ht="20.100000000000001" customHeight="1">
      <c r="A57" s="38" t="s">
        <v>212</v>
      </c>
      <c r="B57" s="19">
        <v>104.38</v>
      </c>
      <c r="C57" s="140">
        <v>102.05000000000001</v>
      </c>
      <c r="D57" s="247">
        <f t="shared" si="16"/>
        <v>8.6348170581894684E-4</v>
      </c>
      <c r="E57" s="215">
        <f t="shared" si="17"/>
        <v>8.8509636492093823E-4</v>
      </c>
      <c r="F57" s="52">
        <f t="shared" si="21"/>
        <v>-2.2322283962444761E-2</v>
      </c>
      <c r="H57" s="321">
        <v>73.566999999999993</v>
      </c>
      <c r="I57" s="317">
        <v>60.356000000000002</v>
      </c>
      <c r="J57" s="323">
        <f t="shared" si="22"/>
        <v>1.3478501572882706E-3</v>
      </c>
      <c r="K57" s="215">
        <f t="shared" si="18"/>
        <v>1.1537559932238918E-3</v>
      </c>
      <c r="L57" s="52">
        <f t="shared" si="23"/>
        <v>-0.17957779982872746</v>
      </c>
      <c r="N57" s="27">
        <f t="shared" ref="N57:N60" si="27">(H57/B57)*10</f>
        <v>7.0479977007089474</v>
      </c>
      <c r="O57" s="152">
        <f t="shared" ref="O57:O60" si="28">(I57/C57)*10</f>
        <v>5.9143557079862807</v>
      </c>
      <c r="P57" s="52">
        <f t="shared" ref="P57:P60" si="29">(O57-N57)/N57</f>
        <v>-0.16084596517513552</v>
      </c>
    </row>
    <row r="58" spans="1:16" ht="20.100000000000001" customHeight="1">
      <c r="A58" s="38" t="s">
        <v>235</v>
      </c>
      <c r="B58" s="19">
        <v>65.539999999999992</v>
      </c>
      <c r="C58" s="140">
        <v>58.900000000000006</v>
      </c>
      <c r="D58" s="247">
        <f t="shared" si="16"/>
        <v>5.4217849204228564E-4</v>
      </c>
      <c r="E58" s="215">
        <f t="shared" si="17"/>
        <v>5.1084934731840533E-4</v>
      </c>
      <c r="F58" s="52">
        <f t="shared" si="21"/>
        <v>-0.10131217577052162</v>
      </c>
      <c r="H58" s="321">
        <v>47.341000000000001</v>
      </c>
      <c r="I58" s="317">
        <v>51.582999999999998</v>
      </c>
      <c r="J58" s="323">
        <f t="shared" si="22"/>
        <v>8.6735321946231363E-4</v>
      </c>
      <c r="K58" s="215">
        <f t="shared" si="18"/>
        <v>9.8605267742176437E-4</v>
      </c>
      <c r="L58" s="52">
        <f t="shared" si="23"/>
        <v>8.960520479077326E-2</v>
      </c>
      <c r="N58" s="27">
        <f t="shared" ref="N58:N59" si="30">(H58/B58)*10</f>
        <v>7.2232224595666779</v>
      </c>
      <c r="O58" s="152">
        <f t="shared" ref="O58:O59" si="31">(I58/C58)*10</f>
        <v>8.7577249575551779</v>
      </c>
      <c r="P58" s="52">
        <f t="shared" ref="P58:P59" si="32">(O58-N58)/N58</f>
        <v>0.21244015487244941</v>
      </c>
    </row>
    <row r="59" spans="1:16" ht="20.100000000000001" customHeight="1">
      <c r="A59" s="38" t="s">
        <v>238</v>
      </c>
      <c r="B59" s="19">
        <v>22.78</v>
      </c>
      <c r="C59" s="140">
        <v>54.66</v>
      </c>
      <c r="D59" s="247">
        <f t="shared" si="16"/>
        <v>1.8844714752400471E-4</v>
      </c>
      <c r="E59" s="215">
        <f t="shared" si="17"/>
        <v>4.7407513284251321E-4</v>
      </c>
      <c r="F59" s="52">
        <f t="shared" ref="F59:F60" si="33">(C59-B59)/B59</f>
        <v>1.3994732221246704</v>
      </c>
      <c r="H59" s="321">
        <v>18.466000000000001</v>
      </c>
      <c r="I59" s="317">
        <v>35.192999999999998</v>
      </c>
      <c r="J59" s="323">
        <f t="shared" si="22"/>
        <v>3.3832290299298882E-4</v>
      </c>
      <c r="K59" s="215">
        <f t="shared" si="18"/>
        <v>6.7274396364120248E-4</v>
      </c>
      <c r="L59" s="52">
        <f t="shared" ref="L59:L60" si="34">(I59-H59)/H59</f>
        <v>0.90582692515975283</v>
      </c>
      <c r="N59" s="27">
        <f t="shared" si="30"/>
        <v>8.1062335381913968</v>
      </c>
      <c r="O59" s="152">
        <f t="shared" si="31"/>
        <v>6.438529088913282</v>
      </c>
      <c r="P59" s="52">
        <f t="shared" si="32"/>
        <v>-0.20573111315149709</v>
      </c>
    </row>
    <row r="60" spans="1:16" ht="20.100000000000001" customHeight="1">
      <c r="A60" s="38" t="s">
        <v>250</v>
      </c>
      <c r="B60" s="19">
        <v>21.67</v>
      </c>
      <c r="C60" s="140">
        <v>43.03</v>
      </c>
      <c r="D60" s="247">
        <f t="shared" si="16"/>
        <v>1.7926469213543382E-4</v>
      </c>
      <c r="E60" s="215">
        <f t="shared" si="17"/>
        <v>3.7320623794755478E-4</v>
      </c>
      <c r="F60" s="52">
        <f t="shared" si="33"/>
        <v>0.98569450853714802</v>
      </c>
      <c r="H60" s="321">
        <v>25.524000000000001</v>
      </c>
      <c r="I60" s="317">
        <v>33.650999999999996</v>
      </c>
      <c r="J60" s="323">
        <f t="shared" si="22"/>
        <v>4.6763531766452109E-4</v>
      </c>
      <c r="K60" s="215">
        <f t="shared" si="18"/>
        <v>6.4326732931236621E-4</v>
      </c>
      <c r="L60" s="52">
        <f t="shared" si="34"/>
        <v>0.31840620592383617</v>
      </c>
      <c r="N60" s="27">
        <f t="shared" si="27"/>
        <v>11.778495616059068</v>
      </c>
      <c r="O60" s="152">
        <f t="shared" si="28"/>
        <v>7.8203578898442938</v>
      </c>
      <c r="P60" s="52">
        <f t="shared" si="29"/>
        <v>-0.33604781588729887</v>
      </c>
    </row>
    <row r="61" spans="1:16" ht="20.100000000000001" customHeight="1" thickBot="1">
      <c r="A61" s="8" t="s">
        <v>17</v>
      </c>
      <c r="B61" s="19">
        <f>B62-SUM(B39:B60)</f>
        <v>120.96999999998661</v>
      </c>
      <c r="C61" s="140">
        <f>C62-SUM(C39:C60)</f>
        <v>118.98999999999069</v>
      </c>
      <c r="D61" s="247">
        <f t="shared" si="16"/>
        <v>1.0007221877074771E-3</v>
      </c>
      <c r="E61" s="215">
        <f t="shared" si="17"/>
        <v>1.0320197595485956E-3</v>
      </c>
      <c r="F61" s="52">
        <f t="shared" ref="F61" si="35">(C61-B61)/B61</f>
        <v>-1.6367694469671363E-2</v>
      </c>
      <c r="H61" s="322">
        <f>H62-SUM(H39:H60)</f>
        <v>86.439999999987776</v>
      </c>
      <c r="I61" s="318">
        <f>I62-SUM(I39:I60)</f>
        <v>79.824999999989814</v>
      </c>
      <c r="J61" s="323">
        <f t="shared" si="22"/>
        <v>1.5837014911030986E-3</v>
      </c>
      <c r="K61" s="215">
        <f t="shared" si="18"/>
        <v>1.5259223964325902E-3</v>
      </c>
      <c r="L61" s="52">
        <f t="shared" ref="L61" si="36">(I61-H61)/H61</f>
        <v>-7.6527070800542552E-2</v>
      </c>
      <c r="N61" s="27">
        <f t="shared" si="19"/>
        <v>7.1455732826318377</v>
      </c>
      <c r="O61" s="152">
        <f t="shared" si="20"/>
        <v>6.7085469367170401</v>
      </c>
      <c r="P61" s="52">
        <f t="shared" ref="P61" si="37">(O61-N61)/N61</f>
        <v>-6.1160431588749065E-2</v>
      </c>
    </row>
    <row r="62" spans="1:16" ht="26.25" customHeight="1" thickBot="1">
      <c r="A62" s="12" t="s">
        <v>18</v>
      </c>
      <c r="B62" s="17">
        <v>120882.69999999998</v>
      </c>
      <c r="C62" s="145">
        <v>115298.18</v>
      </c>
      <c r="D62" s="253">
        <f>SUM(D39:D61)</f>
        <v>1</v>
      </c>
      <c r="E62" s="254">
        <f>SUM(E39:E61)</f>
        <v>0.99999999999999978</v>
      </c>
      <c r="F62" s="57">
        <f t="shared" si="21"/>
        <v>-4.6197843032956661E-2</v>
      </c>
      <c r="G62" s="1"/>
      <c r="H62" s="17">
        <v>54580.992999999995</v>
      </c>
      <c r="I62" s="145">
        <v>52312.620999999985</v>
      </c>
      <c r="J62" s="253">
        <f>SUM(J39:J61)</f>
        <v>0.99999999999999967</v>
      </c>
      <c r="K62" s="254">
        <f>SUM(K39:K61)</f>
        <v>1.0000000000000004</v>
      </c>
      <c r="L62" s="57">
        <f t="shared" si="23"/>
        <v>-4.1559742234810758E-2</v>
      </c>
      <c r="M62" s="1"/>
      <c r="N62" s="29">
        <f t="shared" si="19"/>
        <v>4.5152030025801873</v>
      </c>
      <c r="O62" s="146">
        <f t="shared" si="20"/>
        <v>4.5371593029482327</v>
      </c>
      <c r="P62" s="57">
        <v>0</v>
      </c>
    </row>
    <row r="64" spans="1:16" ht="15.75" thickBot="1"/>
    <row r="65" spans="1:16">
      <c r="A65" s="492" t="s">
        <v>15</v>
      </c>
      <c r="B65" s="486" t="s">
        <v>1</v>
      </c>
      <c r="C65" s="479"/>
      <c r="D65" s="486" t="s">
        <v>102</v>
      </c>
      <c r="E65" s="479"/>
      <c r="F65" s="130" t="s">
        <v>0</v>
      </c>
      <c r="H65" s="495" t="s">
        <v>19</v>
      </c>
      <c r="I65" s="496"/>
      <c r="J65" s="486" t="s">
        <v>102</v>
      </c>
      <c r="K65" s="484"/>
      <c r="L65" s="130" t="s">
        <v>0</v>
      </c>
      <c r="N65" s="478" t="s">
        <v>22</v>
      </c>
      <c r="O65" s="479"/>
      <c r="P65" s="130" t="s">
        <v>0</v>
      </c>
    </row>
    <row r="66" spans="1:16">
      <c r="A66" s="493"/>
      <c r="B66" s="487" t="str">
        <f>B5</f>
        <v>jan-abr</v>
      </c>
      <c r="C66" s="481"/>
      <c r="D66" s="487" t="str">
        <f>B5</f>
        <v>jan-abr</v>
      </c>
      <c r="E66" s="481"/>
      <c r="F66" s="131" t="str">
        <f>F37</f>
        <v>2026/2025</v>
      </c>
      <c r="H66" s="476" t="str">
        <f>B5</f>
        <v>jan-abr</v>
      </c>
      <c r="I66" s="481"/>
      <c r="J66" s="487" t="str">
        <f>B5</f>
        <v>jan-abr</v>
      </c>
      <c r="K66" s="477"/>
      <c r="L66" s="131" t="str">
        <f>L37</f>
        <v>2026/2025</v>
      </c>
      <c r="N66" s="476" t="str">
        <f>B5</f>
        <v>jan-abr</v>
      </c>
      <c r="O66" s="477"/>
      <c r="P66" s="131" t="str">
        <f>P37</f>
        <v>2026/2025</v>
      </c>
    </row>
    <row r="67" spans="1:16" ht="19.5" customHeight="1" thickBot="1">
      <c r="A67" s="494"/>
      <c r="B67" s="99">
        <f>B6</f>
        <v>2025</v>
      </c>
      <c r="C67" s="134">
        <f>C6</f>
        <v>2026</v>
      </c>
      <c r="D67" s="99">
        <f>B6</f>
        <v>2025</v>
      </c>
      <c r="E67" s="134">
        <f>C6</f>
        <v>2026</v>
      </c>
      <c r="F67" s="132" t="s">
        <v>1</v>
      </c>
      <c r="H67" s="25">
        <f>B6</f>
        <v>2025</v>
      </c>
      <c r="I67" s="134">
        <f>C6</f>
        <v>2026</v>
      </c>
      <c r="J67" s="99">
        <f>B6</f>
        <v>2025</v>
      </c>
      <c r="K67" s="134">
        <f>C6</f>
        <v>2026</v>
      </c>
      <c r="L67" s="259">
        <v>1000</v>
      </c>
      <c r="N67" s="25">
        <f>B6</f>
        <v>2025</v>
      </c>
      <c r="O67" s="134">
        <f>C6</f>
        <v>2026</v>
      </c>
      <c r="P67" s="132"/>
    </row>
    <row r="68" spans="1:16" ht="20.100000000000001" customHeight="1">
      <c r="A68" s="302" t="s">
        <v>183</v>
      </c>
      <c r="B68" s="115">
        <v>8306.11</v>
      </c>
      <c r="C68" s="147">
        <v>7901.1899999999987</v>
      </c>
      <c r="D68" s="247">
        <f>B68/$B$96</f>
        <v>0.2577729654174184</v>
      </c>
      <c r="E68" s="246">
        <f>C68/$C$96</f>
        <v>0.265185810198517</v>
      </c>
      <c r="F68" s="61">
        <f t="shared" ref="F68:F94" si="38">(C68-B68)/B68</f>
        <v>-4.8749655374176581E-2</v>
      </c>
      <c r="H68" s="19">
        <v>9278.143</v>
      </c>
      <c r="I68" s="147">
        <v>8120.7409999999991</v>
      </c>
      <c r="J68" s="245">
        <f>H68/$H$96</f>
        <v>0.33175919988265951</v>
      </c>
      <c r="K68" s="246">
        <f>I68/$I$96</f>
        <v>0.33318744720055754</v>
      </c>
      <c r="L68" s="61">
        <f t="shared" ref="L68:L91" si="39">(I68-H68)/H68</f>
        <v>-0.1247450055469075</v>
      </c>
      <c r="N68" s="41">
        <f t="shared" ref="N68:N96" si="40">(H68/B68)*10</f>
        <v>11.170262613907111</v>
      </c>
      <c r="O68" s="149">
        <f t="shared" ref="O68:O96" si="41">(I68/C68)*10</f>
        <v>10.277870801739992</v>
      </c>
      <c r="P68" s="61">
        <f t="shared" si="8"/>
        <v>-7.9889958097858926E-2</v>
      </c>
    </row>
    <row r="69" spans="1:16" ht="20.100000000000001" customHeight="1">
      <c r="A69" s="303" t="s">
        <v>185</v>
      </c>
      <c r="B69" s="117">
        <v>10198.61</v>
      </c>
      <c r="C69" s="140">
        <v>7791.0700000000015</v>
      </c>
      <c r="D69" s="247">
        <f t="shared" ref="D69:D95" si="42">B69/$B$96</f>
        <v>0.31650507190920146</v>
      </c>
      <c r="E69" s="215">
        <f t="shared" ref="E69:E95" si="43">C69/$C$96</f>
        <v>0.26148987814030045</v>
      </c>
      <c r="F69" s="52">
        <f t="shared" si="38"/>
        <v>-0.23606550304404217</v>
      </c>
      <c r="H69" s="19">
        <v>5983.7350000000006</v>
      </c>
      <c r="I69" s="140">
        <v>4677.91</v>
      </c>
      <c r="J69" s="214">
        <f t="shared" ref="J69:J96" si="44">H69/$H$96</f>
        <v>0.21396082555634957</v>
      </c>
      <c r="K69" s="215">
        <f t="shared" ref="K69:K96" si="45">I69/$I$96</f>
        <v>0.19193087073383577</v>
      </c>
      <c r="L69" s="52">
        <f t="shared" si="39"/>
        <v>-0.21822908267160906</v>
      </c>
      <c r="N69" s="40">
        <f t="shared" si="40"/>
        <v>5.8672064134230064</v>
      </c>
      <c r="O69" s="143">
        <f t="shared" si="41"/>
        <v>6.0041945458069286</v>
      </c>
      <c r="P69" s="52">
        <f t="shared" si="8"/>
        <v>2.3348101759385939E-2</v>
      </c>
    </row>
    <row r="70" spans="1:16" ht="20.100000000000001" customHeight="1">
      <c r="A70" s="303" t="s">
        <v>189</v>
      </c>
      <c r="B70" s="117">
        <v>2556.56</v>
      </c>
      <c r="C70" s="140">
        <v>2221.5100000000002</v>
      </c>
      <c r="D70" s="247">
        <f t="shared" si="42"/>
        <v>7.9340636286728106E-2</v>
      </c>
      <c r="E70" s="215">
        <f t="shared" si="43"/>
        <v>7.4560025668805291E-2</v>
      </c>
      <c r="F70" s="52">
        <f t="shared" si="38"/>
        <v>-0.13105501142159767</v>
      </c>
      <c r="H70" s="19">
        <v>2265.991</v>
      </c>
      <c r="I70" s="140">
        <v>1918.48</v>
      </c>
      <c r="J70" s="214">
        <f t="shared" si="44"/>
        <v>8.1025196647789052E-2</v>
      </c>
      <c r="K70" s="215">
        <f t="shared" si="45"/>
        <v>7.8713685574423042E-2</v>
      </c>
      <c r="L70" s="52">
        <f t="shared" si="39"/>
        <v>-0.15335939110084726</v>
      </c>
      <c r="N70" s="40">
        <f t="shared" si="40"/>
        <v>8.8634375880088871</v>
      </c>
      <c r="O70" s="143">
        <f t="shared" si="41"/>
        <v>8.6359278148646634</v>
      </c>
      <c r="P70" s="52">
        <f t="shared" si="8"/>
        <v>-2.5668344915297393E-2</v>
      </c>
    </row>
    <row r="71" spans="1:16" ht="20.100000000000001" customHeight="1">
      <c r="A71" s="303" t="s">
        <v>198</v>
      </c>
      <c r="B71" s="117">
        <v>728.61</v>
      </c>
      <c r="C71" s="140">
        <v>589.84</v>
      </c>
      <c r="D71" s="247">
        <f t="shared" si="42"/>
        <v>2.2611783413991053E-2</v>
      </c>
      <c r="E71" s="215">
        <f t="shared" si="43"/>
        <v>1.9796663323814932E-2</v>
      </c>
      <c r="F71" s="52">
        <f t="shared" si="38"/>
        <v>-0.19045854435157353</v>
      </c>
      <c r="H71" s="19">
        <v>2299.3180000000002</v>
      </c>
      <c r="I71" s="140">
        <v>1791.2180000000001</v>
      </c>
      <c r="J71" s="214">
        <f t="shared" si="44"/>
        <v>8.2216872487931802E-2</v>
      </c>
      <c r="K71" s="215">
        <f t="shared" si="45"/>
        <v>7.3492228455468336E-2</v>
      </c>
      <c r="L71" s="52">
        <f t="shared" si="39"/>
        <v>-0.22097856842768163</v>
      </c>
      <c r="N71" s="40">
        <f t="shared" si="40"/>
        <v>31.557595970409412</v>
      </c>
      <c r="O71" s="143">
        <f t="shared" si="41"/>
        <v>30.367862471178626</v>
      </c>
      <c r="P71" s="52">
        <f t="shared" si="8"/>
        <v>-3.770038441287997E-2</v>
      </c>
    </row>
    <row r="72" spans="1:16" ht="20.100000000000001" customHeight="1">
      <c r="A72" s="303" t="s">
        <v>192</v>
      </c>
      <c r="B72" s="117">
        <v>1857.9599999999998</v>
      </c>
      <c r="C72" s="140">
        <v>1935.22</v>
      </c>
      <c r="D72" s="247">
        <f t="shared" si="42"/>
        <v>5.7660187359298953E-2</v>
      </c>
      <c r="E72" s="215">
        <f t="shared" si="43"/>
        <v>6.4951340698347237E-2</v>
      </c>
      <c r="F72" s="52">
        <f t="shared" si="38"/>
        <v>4.1583241835131124E-2</v>
      </c>
      <c r="H72" s="19">
        <v>1276.4069999999999</v>
      </c>
      <c r="I72" s="140">
        <v>1371.558</v>
      </c>
      <c r="J72" s="214">
        <f t="shared" si="44"/>
        <v>4.5640573231585865E-2</v>
      </c>
      <c r="K72" s="215">
        <f t="shared" si="45"/>
        <v>5.6273917455008399E-2</v>
      </c>
      <c r="L72" s="52">
        <f t="shared" si="39"/>
        <v>7.454597162190435E-2</v>
      </c>
      <c r="N72" s="40">
        <f t="shared" si="40"/>
        <v>6.869937996512304</v>
      </c>
      <c r="O72" s="143">
        <f t="shared" si="41"/>
        <v>7.0873492419466526</v>
      </c>
      <c r="P72" s="52">
        <f t="shared" ref="P72:P76" si="46">(O72-N72)/N72</f>
        <v>3.1646755115508018E-2</v>
      </c>
    </row>
    <row r="73" spans="1:16" ht="20.100000000000001" customHeight="1">
      <c r="A73" s="303" t="s">
        <v>184</v>
      </c>
      <c r="B73" s="117">
        <v>1576.61</v>
      </c>
      <c r="C73" s="140">
        <v>2043.69</v>
      </c>
      <c r="D73" s="247">
        <f t="shared" si="42"/>
        <v>4.8928732584417496E-2</v>
      </c>
      <c r="E73" s="215">
        <f t="shared" si="43"/>
        <v>6.8591894188673772E-2</v>
      </c>
      <c r="F73" s="52">
        <f t="shared" si="38"/>
        <v>0.29625589080368653</v>
      </c>
      <c r="H73" s="19">
        <v>989.99499999999989</v>
      </c>
      <c r="I73" s="140">
        <v>1142.241</v>
      </c>
      <c r="J73" s="214">
        <f t="shared" si="44"/>
        <v>3.5399319571581669E-2</v>
      </c>
      <c r="K73" s="215">
        <f t="shared" si="45"/>
        <v>4.6865226077006036E-2</v>
      </c>
      <c r="L73" s="52">
        <f t="shared" si="39"/>
        <v>0.15378461507381361</v>
      </c>
      <c r="N73" s="40">
        <f t="shared" si="40"/>
        <v>6.2792637367516377</v>
      </c>
      <c r="O73" s="143">
        <f t="shared" si="41"/>
        <v>5.5891108729797567</v>
      </c>
      <c r="P73" s="52">
        <f t="shared" si="46"/>
        <v>-0.10990983859023383</v>
      </c>
    </row>
    <row r="74" spans="1:16" ht="20.100000000000001" customHeight="1">
      <c r="A74" s="303" t="s">
        <v>219</v>
      </c>
      <c r="B74" s="117">
        <v>967.51</v>
      </c>
      <c r="C74" s="140">
        <v>1010.78</v>
      </c>
      <c r="D74" s="247">
        <f t="shared" si="42"/>
        <v>3.0025839023442559E-2</v>
      </c>
      <c r="E74" s="215">
        <f t="shared" si="43"/>
        <v>3.3924575061789052E-2</v>
      </c>
      <c r="F74" s="52">
        <f t="shared" si="38"/>
        <v>4.4723051958119278E-2</v>
      </c>
      <c r="H74" s="19">
        <v>1055.326</v>
      </c>
      <c r="I74" s="140">
        <v>951.50199999999995</v>
      </c>
      <c r="J74" s="214">
        <f t="shared" si="44"/>
        <v>3.7735364649517426E-2</v>
      </c>
      <c r="K74" s="215">
        <f t="shared" si="45"/>
        <v>3.9039358894246833E-2</v>
      </c>
      <c r="L74" s="52">
        <f t="shared" si="39"/>
        <v>-9.8380974220288395E-2</v>
      </c>
      <c r="N74" s="40">
        <f t="shared" si="40"/>
        <v>10.907649533338157</v>
      </c>
      <c r="O74" s="143">
        <f t="shared" si="41"/>
        <v>9.4135420170561339</v>
      </c>
      <c r="P74" s="52">
        <f t="shared" si="46"/>
        <v>-0.13697795402349797</v>
      </c>
    </row>
    <row r="75" spans="1:16" ht="20.100000000000001" customHeight="1">
      <c r="A75" s="303" t="s">
        <v>193</v>
      </c>
      <c r="B75" s="117">
        <v>773.29</v>
      </c>
      <c r="C75" s="140">
        <v>1501.88</v>
      </c>
      <c r="D75" s="247">
        <f t="shared" si="42"/>
        <v>2.3998388707546066E-2</v>
      </c>
      <c r="E75" s="215">
        <f t="shared" si="43"/>
        <v>5.0407250631986929E-2</v>
      </c>
      <c r="F75" s="52">
        <f t="shared" si="38"/>
        <v>0.94219503679085492</v>
      </c>
      <c r="H75" s="19">
        <v>466.72399999999999</v>
      </c>
      <c r="I75" s="140">
        <v>773.46599999999989</v>
      </c>
      <c r="J75" s="214">
        <f t="shared" si="44"/>
        <v>1.6688682294079146E-2</v>
      </c>
      <c r="K75" s="215">
        <f t="shared" si="45"/>
        <v>3.1734685546112903E-2</v>
      </c>
      <c r="L75" s="52">
        <f t="shared" si="39"/>
        <v>0.65722354110780656</v>
      </c>
      <c r="N75" s="40">
        <f t="shared" si="40"/>
        <v>6.0355623375447767</v>
      </c>
      <c r="O75" s="143">
        <f t="shared" si="41"/>
        <v>5.1499853516925445</v>
      </c>
      <c r="P75" s="52">
        <f t="shared" si="46"/>
        <v>-0.14672650804108481</v>
      </c>
    </row>
    <row r="76" spans="1:16" ht="20.100000000000001" customHeight="1">
      <c r="A76" s="303" t="s">
        <v>197</v>
      </c>
      <c r="B76" s="117">
        <v>309.41000000000003</v>
      </c>
      <c r="C76" s="140">
        <v>348.90999999999997</v>
      </c>
      <c r="D76" s="247">
        <f t="shared" si="42"/>
        <v>9.6022726920066588E-3</v>
      </c>
      <c r="E76" s="215">
        <f t="shared" si="43"/>
        <v>1.1710385528808265E-2</v>
      </c>
      <c r="F76" s="52">
        <f t="shared" si="38"/>
        <v>0.12766232507029487</v>
      </c>
      <c r="H76" s="19">
        <v>264.36500000000001</v>
      </c>
      <c r="I76" s="140">
        <v>293.83499999999998</v>
      </c>
      <c r="J76" s="214">
        <f t="shared" si="44"/>
        <v>9.4529175587161444E-3</v>
      </c>
      <c r="K76" s="215">
        <f t="shared" si="45"/>
        <v>1.2055812831387656E-2</v>
      </c>
      <c r="L76" s="52">
        <f t="shared" si="39"/>
        <v>0.11147466570839547</v>
      </c>
      <c r="N76" s="40">
        <f t="shared" si="40"/>
        <v>8.5441647005591275</v>
      </c>
      <c r="O76" s="143">
        <f t="shared" si="41"/>
        <v>8.4215127110143015</v>
      </c>
      <c r="P76" s="52">
        <f t="shared" si="46"/>
        <v>-1.4355059136067405E-2</v>
      </c>
    </row>
    <row r="77" spans="1:16" ht="20.100000000000001" customHeight="1">
      <c r="A77" s="303" t="s">
        <v>217</v>
      </c>
      <c r="B77" s="117">
        <v>251.17</v>
      </c>
      <c r="C77" s="140">
        <v>288.8</v>
      </c>
      <c r="D77" s="247">
        <f t="shared" si="42"/>
        <v>7.7948444848302007E-3</v>
      </c>
      <c r="E77" s="215">
        <f t="shared" si="43"/>
        <v>9.6929275191878338E-3</v>
      </c>
      <c r="F77" s="52">
        <f t="shared" si="38"/>
        <v>0.14981884779233198</v>
      </c>
      <c r="H77" s="19">
        <v>223.24599999999998</v>
      </c>
      <c r="I77" s="140">
        <v>254.58999999999997</v>
      </c>
      <c r="J77" s="214">
        <f t="shared" si="44"/>
        <v>7.9826226365560648E-3</v>
      </c>
      <c r="K77" s="215">
        <f t="shared" si="45"/>
        <v>1.0445622164626349E-2</v>
      </c>
      <c r="L77" s="52">
        <f t="shared" si="39"/>
        <v>0.14040117180151043</v>
      </c>
      <c r="N77" s="40">
        <f t="shared" ref="N77:N78" si="47">(H77/B77)*10</f>
        <v>8.8882430226539793</v>
      </c>
      <c r="O77" s="143">
        <f t="shared" ref="O77:O78" si="48">(I77/C77)*10</f>
        <v>8.8154432132963976</v>
      </c>
      <c r="P77" s="52">
        <f t="shared" ref="P77:P78" si="49">(O77-N77)/N77</f>
        <v>-8.1905736794136465E-3</v>
      </c>
    </row>
    <row r="78" spans="1:16" ht="20.100000000000001" customHeight="1">
      <c r="A78" s="303" t="s">
        <v>199</v>
      </c>
      <c r="B78" s="117">
        <v>368.93</v>
      </c>
      <c r="C78" s="140">
        <v>342.04999999999995</v>
      </c>
      <c r="D78" s="247">
        <f t="shared" si="42"/>
        <v>1.1449424596044137E-2</v>
      </c>
      <c r="E78" s="215">
        <f t="shared" si="43"/>
        <v>1.1480144937459136E-2</v>
      </c>
      <c r="F78" s="52">
        <f t="shared" si="38"/>
        <v>-7.285935001219758E-2</v>
      </c>
      <c r="H78" s="19">
        <v>314.45299999999997</v>
      </c>
      <c r="I78" s="140">
        <v>240.048</v>
      </c>
      <c r="J78" s="214">
        <f t="shared" si="44"/>
        <v>1.124391763316236E-2</v>
      </c>
      <c r="K78" s="215">
        <f t="shared" si="45"/>
        <v>9.8489756446609299E-3</v>
      </c>
      <c r="L78" s="52">
        <f t="shared" si="39"/>
        <v>-0.23661723691616865</v>
      </c>
      <c r="N78" s="40">
        <f t="shared" si="47"/>
        <v>8.5233784186702071</v>
      </c>
      <c r="O78" s="143">
        <f t="shared" si="48"/>
        <v>7.0179213565268252</v>
      </c>
      <c r="P78" s="52">
        <f t="shared" si="49"/>
        <v>-0.1766268008053852</v>
      </c>
    </row>
    <row r="79" spans="1:16" ht="20.100000000000001" customHeight="1">
      <c r="A79" s="303" t="s">
        <v>249</v>
      </c>
      <c r="B79" s="117">
        <v>245.53</v>
      </c>
      <c r="C79" s="140">
        <v>223.32</v>
      </c>
      <c r="D79" s="247">
        <f t="shared" si="42"/>
        <v>7.619811945536327E-3</v>
      </c>
      <c r="E79" s="215">
        <f t="shared" si="43"/>
        <v>7.4952374431614512E-3</v>
      </c>
      <c r="F79" s="52">
        <f t="shared" si="38"/>
        <v>-9.0457377917158827E-2</v>
      </c>
      <c r="H79" s="19">
        <v>213.64499999999998</v>
      </c>
      <c r="I79" s="140">
        <v>233.96699999999998</v>
      </c>
      <c r="J79" s="214">
        <f t="shared" si="44"/>
        <v>7.6393190166319687E-3</v>
      </c>
      <c r="K79" s="215">
        <f t="shared" si="45"/>
        <v>9.5994771239684713E-3</v>
      </c>
      <c r="L79" s="52">
        <f t="shared" ref="L79:L80" si="50">(I79-H79)/H79</f>
        <v>9.5120410025977695E-2</v>
      </c>
      <c r="N79" s="40">
        <f t="shared" ref="N79:N80" si="51">(H79/B79)*10</f>
        <v>8.7013806866777994</v>
      </c>
      <c r="O79" s="143">
        <f t="shared" ref="O79:O80" si="52">(I79/C79)*10</f>
        <v>10.476759806555616</v>
      </c>
      <c r="P79" s="52">
        <f t="shared" ref="P79:P80" si="53">(O79-N79)/N79</f>
        <v>0.20403418535589432</v>
      </c>
    </row>
    <row r="80" spans="1:16" ht="20.100000000000001" customHeight="1">
      <c r="A80" s="303" t="s">
        <v>218</v>
      </c>
      <c r="B80" s="117">
        <v>497.21</v>
      </c>
      <c r="C80" s="140">
        <v>507.81</v>
      </c>
      <c r="D80" s="247">
        <f t="shared" si="42"/>
        <v>1.543048384083459E-2</v>
      </c>
      <c r="E80" s="215">
        <f t="shared" si="43"/>
        <v>1.7043509430466668E-2</v>
      </c>
      <c r="F80" s="52">
        <f t="shared" si="38"/>
        <v>2.1318959795659828E-2</v>
      </c>
      <c r="H80" s="19">
        <v>276.48099999999999</v>
      </c>
      <c r="I80" s="140">
        <v>224.64999999999998</v>
      </c>
      <c r="J80" s="214">
        <f t="shared" si="44"/>
        <v>9.886150207294454E-3</v>
      </c>
      <c r="K80" s="215">
        <f t="shared" si="45"/>
        <v>9.2172081357606711E-3</v>
      </c>
      <c r="L80" s="52">
        <f t="shared" si="50"/>
        <v>-0.18746676986845395</v>
      </c>
      <c r="N80" s="40">
        <f t="shared" si="51"/>
        <v>5.5606484181734075</v>
      </c>
      <c r="O80" s="143">
        <f t="shared" si="52"/>
        <v>4.4238987022705336</v>
      </c>
      <c r="P80" s="52">
        <f t="shared" si="53"/>
        <v>-0.20442754700831808</v>
      </c>
    </row>
    <row r="81" spans="1:16" ht="20.100000000000001" customHeight="1">
      <c r="A81" s="303" t="s">
        <v>251</v>
      </c>
      <c r="B81" s="117">
        <v>324.5</v>
      </c>
      <c r="C81" s="140">
        <v>229.75000000000003</v>
      </c>
      <c r="D81" s="247">
        <f t="shared" si="42"/>
        <v>1.007057783703229E-2</v>
      </c>
      <c r="E81" s="215">
        <f t="shared" si="43"/>
        <v>7.7110460440907381E-3</v>
      </c>
      <c r="F81" s="52">
        <f t="shared" si="38"/>
        <v>-0.29198767334360548</v>
      </c>
      <c r="H81" s="19">
        <v>274.44400000000002</v>
      </c>
      <c r="I81" s="140">
        <v>201.572</v>
      </c>
      <c r="J81" s="214">
        <f t="shared" si="44"/>
        <v>9.8133130576448981E-3</v>
      </c>
      <c r="K81" s="215">
        <f t="shared" si="45"/>
        <v>8.2703364270712235E-3</v>
      </c>
      <c r="L81" s="52">
        <f t="shared" si="39"/>
        <v>-0.26552593607439046</v>
      </c>
      <c r="N81" s="40">
        <f t="shared" ref="N81" si="54">(H81/B81)*10</f>
        <v>8.4574422187981515</v>
      </c>
      <c r="O81" s="143">
        <f t="shared" ref="O81" si="55">(I81/C81)*10</f>
        <v>8.7735364526659403</v>
      </c>
      <c r="P81" s="52">
        <f t="shared" ref="P81" si="56">(O81-N81)/N81</f>
        <v>3.7374684412884759E-2</v>
      </c>
    </row>
    <row r="82" spans="1:16" ht="20.100000000000001" customHeight="1">
      <c r="A82" s="303" t="s">
        <v>226</v>
      </c>
      <c r="B82" s="117">
        <v>149.86000000000001</v>
      </c>
      <c r="C82" s="140">
        <v>293.42</v>
      </c>
      <c r="D82" s="247">
        <f t="shared" si="42"/>
        <v>4.6507759465567308E-3</v>
      </c>
      <c r="E82" s="215">
        <f t="shared" si="43"/>
        <v>9.847987509280105E-3</v>
      </c>
      <c r="F82" s="52">
        <f t="shared" si="38"/>
        <v>0.95796076337915381</v>
      </c>
      <c r="H82" s="19">
        <v>106.93600000000001</v>
      </c>
      <c r="I82" s="140">
        <v>180.10199999999998</v>
      </c>
      <c r="J82" s="214">
        <f t="shared" si="44"/>
        <v>3.823717935652865E-3</v>
      </c>
      <c r="K82" s="215">
        <f t="shared" si="45"/>
        <v>7.3894396602126348E-3</v>
      </c>
      <c r="L82" s="52">
        <f t="shared" si="39"/>
        <v>0.68420363581955523</v>
      </c>
      <c r="N82" s="40">
        <f t="shared" ref="N82" si="57">(H82/B82)*10</f>
        <v>7.1357266782330173</v>
      </c>
      <c r="O82" s="143">
        <f t="shared" ref="O82" si="58">(I82/C82)*10</f>
        <v>6.1380274009951599</v>
      </c>
      <c r="P82" s="52">
        <f t="shared" ref="P82" si="59">(O82-N82)/N82</f>
        <v>-0.13981747371031769</v>
      </c>
    </row>
    <row r="83" spans="1:16" ht="20.100000000000001" customHeight="1">
      <c r="A83" s="303" t="s">
        <v>186</v>
      </c>
      <c r="B83" s="117">
        <v>305.86</v>
      </c>
      <c r="C83" s="140">
        <v>303.83000000000004</v>
      </c>
      <c r="D83" s="247">
        <f t="shared" si="42"/>
        <v>9.4921015014936706E-3</v>
      </c>
      <c r="E83" s="215">
        <f t="shared" si="43"/>
        <v>1.0197375928513989E-2</v>
      </c>
      <c r="F83" s="52">
        <f t="shared" si="38"/>
        <v>-6.6370234747922989E-3</v>
      </c>
      <c r="H83" s="19">
        <v>157.16399999999999</v>
      </c>
      <c r="I83" s="140">
        <v>173.535</v>
      </c>
      <c r="J83" s="214">
        <f t="shared" si="44"/>
        <v>5.6197239997657182E-3</v>
      </c>
      <c r="K83" s="215">
        <f t="shared" si="45"/>
        <v>7.1200009518772684E-3</v>
      </c>
      <c r="L83" s="52">
        <f t="shared" si="39"/>
        <v>0.10416507597159662</v>
      </c>
      <c r="N83" s="40">
        <f t="shared" ref="N83" si="60">(H83/B83)*10</f>
        <v>5.1384293467599553</v>
      </c>
      <c r="O83" s="143">
        <f t="shared" ref="O83" si="61">(I83/C83)*10</f>
        <v>5.7115821347464033</v>
      </c>
      <c r="P83" s="52">
        <f t="shared" ref="P83" si="62">(O83-N83)/N83</f>
        <v>0.11154240903357956</v>
      </c>
    </row>
    <row r="84" spans="1:16" ht="20.100000000000001" customHeight="1">
      <c r="A84" s="303" t="s">
        <v>220</v>
      </c>
      <c r="B84" s="117">
        <v>79.75</v>
      </c>
      <c r="C84" s="140">
        <v>181.82</v>
      </c>
      <c r="D84" s="247">
        <f t="shared" si="42"/>
        <v>2.4749725192706475E-3</v>
      </c>
      <c r="E84" s="215">
        <f t="shared" si="43"/>
        <v>6.1023825538044736E-3</v>
      </c>
      <c r="F84" s="52">
        <f t="shared" si="38"/>
        <v>1.2798746081504702</v>
      </c>
      <c r="H84" s="19">
        <v>64.616</v>
      </c>
      <c r="I84" s="140">
        <v>161.97599999999997</v>
      </c>
      <c r="J84" s="214">
        <f t="shared" si="44"/>
        <v>2.3104787735668581E-3</v>
      </c>
      <c r="K84" s="215">
        <f t="shared" si="45"/>
        <v>6.6457445136789244E-3</v>
      </c>
      <c r="L84" s="52">
        <f t="shared" si="39"/>
        <v>1.5067475547851921</v>
      </c>
      <c r="N84" s="40">
        <f t="shared" ref="N84:N87" si="63">(H84/B84)*10</f>
        <v>8.102319749216301</v>
      </c>
      <c r="O84" s="143">
        <f t="shared" ref="O84:O87" si="64">(I84/C84)*10</f>
        <v>8.9085909140908583</v>
      </c>
      <c r="P84" s="52">
        <f t="shared" ref="P84:P87" si="65">(O84-N84)/N84</f>
        <v>9.9511151106143905E-2</v>
      </c>
    </row>
    <row r="85" spans="1:16" ht="20.100000000000001" customHeight="1">
      <c r="A85" s="303" t="s">
        <v>229</v>
      </c>
      <c r="B85" s="117">
        <v>132.74</v>
      </c>
      <c r="C85" s="140">
        <v>138.41</v>
      </c>
      <c r="D85" s="247">
        <f t="shared" si="42"/>
        <v>4.119471501040574E-3</v>
      </c>
      <c r="E85" s="215">
        <f t="shared" si="43"/>
        <v>4.645422776768657E-3</v>
      </c>
      <c r="F85" s="52">
        <f t="shared" si="38"/>
        <v>4.2715082115413493E-2</v>
      </c>
      <c r="H85" s="19">
        <v>128.89599999999999</v>
      </c>
      <c r="I85" s="140">
        <v>139.17600000000002</v>
      </c>
      <c r="J85" s="214">
        <f t="shared" si="44"/>
        <v>4.6089431719337883E-3</v>
      </c>
      <c r="K85" s="215">
        <f t="shared" si="45"/>
        <v>5.7102789205547627E-3</v>
      </c>
      <c r="L85" s="52">
        <f t="shared" si="39"/>
        <v>7.9754220456802624E-2</v>
      </c>
      <c r="N85" s="40">
        <f t="shared" si="63"/>
        <v>9.710411330420369</v>
      </c>
      <c r="O85" s="143">
        <f t="shared" si="64"/>
        <v>10.055342822050431</v>
      </c>
      <c r="P85" s="52">
        <f t="shared" si="65"/>
        <v>3.5521820847019631E-2</v>
      </c>
    </row>
    <row r="86" spans="1:16" ht="20.100000000000001" customHeight="1">
      <c r="A86" s="303" t="s">
        <v>227</v>
      </c>
      <c r="B86" s="117">
        <v>295.23</v>
      </c>
      <c r="C86" s="140">
        <v>155.97</v>
      </c>
      <c r="D86" s="247">
        <f t="shared" si="42"/>
        <v>9.1622086127181607E-3</v>
      </c>
      <c r="E86" s="215">
        <f t="shared" si="43"/>
        <v>5.234784990192959E-3</v>
      </c>
      <c r="F86" s="52">
        <f t="shared" si="38"/>
        <v>-0.47170003048470688</v>
      </c>
      <c r="H86" s="19">
        <v>215.881</v>
      </c>
      <c r="I86" s="140">
        <v>134.48599999999999</v>
      </c>
      <c r="J86" s="214">
        <f t="shared" si="44"/>
        <v>7.7192718230219585E-3</v>
      </c>
      <c r="K86" s="215">
        <f t="shared" si="45"/>
        <v>5.517852006881414E-3</v>
      </c>
      <c r="L86" s="52">
        <f t="shared" si="39"/>
        <v>-0.37703642284406691</v>
      </c>
      <c r="N86" s="40">
        <f t="shared" si="63"/>
        <v>7.3122988856146058</v>
      </c>
      <c r="O86" s="143">
        <f t="shared" si="64"/>
        <v>8.6225556196704485</v>
      </c>
      <c r="P86" s="52">
        <f t="shared" si="65"/>
        <v>0.17918533617840682</v>
      </c>
    </row>
    <row r="87" spans="1:16" ht="20.100000000000001" customHeight="1">
      <c r="A87" s="303" t="s">
        <v>240</v>
      </c>
      <c r="B87" s="117">
        <v>46.96</v>
      </c>
      <c r="C87" s="140">
        <v>135.13999999999999</v>
      </c>
      <c r="D87" s="247">
        <f t="shared" si="42"/>
        <v>1.4573631285887097E-3</v>
      </c>
      <c r="E87" s="215">
        <f t="shared" si="43"/>
        <v>4.5356725240410104E-3</v>
      </c>
      <c r="F87" s="52">
        <f t="shared" si="38"/>
        <v>1.8777683134582619</v>
      </c>
      <c r="H87" s="19">
        <v>34.544000000000004</v>
      </c>
      <c r="I87" s="140">
        <v>123.09</v>
      </c>
      <c r="J87" s="214">
        <f t="shared" si="44"/>
        <v>1.2351921931734176E-3</v>
      </c>
      <c r="K87" s="215">
        <f t="shared" si="45"/>
        <v>5.0502833270900565E-3</v>
      </c>
      <c r="L87" s="52">
        <f t="shared" si="39"/>
        <v>2.5632816118573407</v>
      </c>
      <c r="N87" s="40">
        <f t="shared" si="63"/>
        <v>7.3560477001703584</v>
      </c>
      <c r="O87" s="143">
        <f t="shared" si="64"/>
        <v>9.1083321000444002</v>
      </c>
      <c r="P87" s="52">
        <f t="shared" si="65"/>
        <v>0.23821003768551702</v>
      </c>
    </row>
    <row r="88" spans="1:16" ht="20.100000000000001" customHeight="1">
      <c r="A88" s="303" t="s">
        <v>252</v>
      </c>
      <c r="B88" s="117">
        <v>118.05999999999999</v>
      </c>
      <c r="C88" s="140">
        <v>114.57</v>
      </c>
      <c r="D88" s="247">
        <f t="shared" si="42"/>
        <v>3.6638903526657381E-3</v>
      </c>
      <c r="E88" s="215">
        <f t="shared" si="43"/>
        <v>3.8452863776778051E-3</v>
      </c>
      <c r="F88" s="52">
        <f t="shared" si="38"/>
        <v>-2.9561240047433469E-2</v>
      </c>
      <c r="H88" s="19">
        <v>90.899000000000001</v>
      </c>
      <c r="I88" s="140">
        <v>107.20400000000001</v>
      </c>
      <c r="J88" s="214">
        <f t="shared" si="44"/>
        <v>3.2502818193396962E-3</v>
      </c>
      <c r="K88" s="215">
        <f t="shared" si="45"/>
        <v>4.3984935721615281E-3</v>
      </c>
      <c r="L88" s="52">
        <f t="shared" si="39"/>
        <v>0.17937491061507835</v>
      </c>
      <c r="N88" s="40">
        <f t="shared" ref="N88:N89" si="66">(H88/B88)*10</f>
        <v>7.6993901406064724</v>
      </c>
      <c r="O88" s="143">
        <f t="shared" ref="O88:O89" si="67">(I88/C88)*10</f>
        <v>9.3570742777341369</v>
      </c>
      <c r="P88" s="52">
        <f t="shared" ref="P88:P89" si="68">(O88-N88)/N88</f>
        <v>0.21530070653064615</v>
      </c>
    </row>
    <row r="89" spans="1:16" ht="20.100000000000001" customHeight="1">
      <c r="A89" s="303" t="s">
        <v>225</v>
      </c>
      <c r="B89" s="117">
        <v>245.33</v>
      </c>
      <c r="C89" s="140">
        <v>104.96</v>
      </c>
      <c r="D89" s="247">
        <f t="shared" si="42"/>
        <v>7.6136051179017923E-3</v>
      </c>
      <c r="E89" s="215">
        <f t="shared" si="43"/>
        <v>3.5227481731785145E-3</v>
      </c>
      <c r="F89" s="52">
        <f t="shared" si="38"/>
        <v>-0.57216810011005581</v>
      </c>
      <c r="H89" s="19">
        <v>210.97800000000001</v>
      </c>
      <c r="I89" s="140">
        <v>105.515</v>
      </c>
      <c r="J89" s="214">
        <f t="shared" si="44"/>
        <v>7.543954913482552E-3</v>
      </c>
      <c r="K89" s="215">
        <f t="shared" si="45"/>
        <v>4.3291952657235136E-3</v>
      </c>
      <c r="L89" s="52">
        <f t="shared" si="39"/>
        <v>-0.49987676440197559</v>
      </c>
      <c r="N89" s="40">
        <f t="shared" si="66"/>
        <v>8.5997635837443447</v>
      </c>
      <c r="O89" s="143">
        <f t="shared" si="67"/>
        <v>10.052877286585368</v>
      </c>
      <c r="P89" s="52">
        <f t="shared" si="68"/>
        <v>0.1689713546995365</v>
      </c>
    </row>
    <row r="90" spans="1:16" ht="20.100000000000001" customHeight="1">
      <c r="A90" s="303" t="s">
        <v>230</v>
      </c>
      <c r="B90" s="117">
        <v>0.36</v>
      </c>
      <c r="C90" s="140">
        <v>126.54</v>
      </c>
      <c r="D90" s="247">
        <f t="shared" si="42"/>
        <v>1.117228974216217E-5</v>
      </c>
      <c r="E90" s="215">
        <f t="shared" si="43"/>
        <v>4.2470327156441433E-3</v>
      </c>
      <c r="F90" s="52">
        <f t="shared" si="38"/>
        <v>350.50000000000006</v>
      </c>
      <c r="H90" s="19">
        <v>3.7389999999999999</v>
      </c>
      <c r="I90" s="140">
        <v>79.111999999999995</v>
      </c>
      <c r="J90" s="214">
        <f t="shared" si="44"/>
        <v>1.3369568116823204E-4</v>
      </c>
      <c r="K90" s="215">
        <f t="shared" si="45"/>
        <v>3.2459014913701237E-3</v>
      </c>
      <c r="L90" s="52">
        <f t="shared" si="39"/>
        <v>20.158598555763572</v>
      </c>
      <c r="N90" s="40">
        <f t="shared" ref="N90" si="69">(H90/B90)*10</f>
        <v>103.86111111111111</v>
      </c>
      <c r="O90" s="143">
        <f t="shared" ref="O90" si="70">(I90/C90)*10</f>
        <v>6.2519361466729881</v>
      </c>
      <c r="P90" s="52">
        <f t="shared" ref="P90" si="71">(O90-N90)/N90</f>
        <v>-0.93980484052414348</v>
      </c>
    </row>
    <row r="91" spans="1:16" ht="20.100000000000001" customHeight="1">
      <c r="A91" s="303" t="s">
        <v>253</v>
      </c>
      <c r="B91" s="117">
        <v>152.11999999999998</v>
      </c>
      <c r="C91" s="140">
        <v>144.98000000000002</v>
      </c>
      <c r="D91" s="247">
        <f t="shared" si="42"/>
        <v>4.7209130988269694E-3</v>
      </c>
      <c r="E91" s="215">
        <f t="shared" si="43"/>
        <v>4.8659301652764974E-3</v>
      </c>
      <c r="F91" s="52">
        <f t="shared" si="38"/>
        <v>-4.6936628977123057E-2</v>
      </c>
      <c r="H91" s="19">
        <v>81.451999999999998</v>
      </c>
      <c r="I91" s="140">
        <v>76.644000000000005</v>
      </c>
      <c r="J91" s="214">
        <f t="shared" si="44"/>
        <v>2.9124847880488999E-3</v>
      </c>
      <c r="K91" s="215">
        <f t="shared" si="45"/>
        <v>3.1446414438337017E-3</v>
      </c>
      <c r="L91" s="52">
        <f t="shared" si="39"/>
        <v>-5.9028630358984348E-2</v>
      </c>
      <c r="N91" s="40">
        <f t="shared" ref="N91:N94" si="72">(H91/B91)*10</f>
        <v>5.3544570076255589</v>
      </c>
      <c r="O91" s="143">
        <f t="shared" ref="O91:O94" si="73">(I91/C91)*10</f>
        <v>5.286522278935025</v>
      </c>
      <c r="P91" s="52">
        <f t="shared" ref="P91:P94" si="74">(O91-N91)/N91</f>
        <v>-1.2687510347694358E-2</v>
      </c>
    </row>
    <row r="92" spans="1:16" ht="20.100000000000001" customHeight="1">
      <c r="A92" s="303" t="s">
        <v>254</v>
      </c>
      <c r="B92" s="117">
        <v>169.21</v>
      </c>
      <c r="C92" s="140">
        <v>145.22</v>
      </c>
      <c r="D92" s="247">
        <f t="shared" si="42"/>
        <v>5.2512865201979472E-3</v>
      </c>
      <c r="E92" s="215">
        <f t="shared" si="43"/>
        <v>4.8739852296968743E-3</v>
      </c>
      <c r="F92" s="52">
        <f t="shared" si="38"/>
        <v>-0.14177649075113768</v>
      </c>
      <c r="H92" s="19">
        <v>73.765999999999991</v>
      </c>
      <c r="I92" s="140">
        <v>68.079000000000008</v>
      </c>
      <c r="J92" s="214">
        <f t="shared" si="44"/>
        <v>2.637655955350576E-3</v>
      </c>
      <c r="K92" s="215">
        <f t="shared" si="45"/>
        <v>2.793226408521927E-3</v>
      </c>
      <c r="L92" s="52">
        <f t="shared" ref="L92:L94" si="75">(I92-H92)/H92</f>
        <v>-7.7095138681777295E-2</v>
      </c>
      <c r="N92" s="40">
        <f t="shared" si="72"/>
        <v>4.3594350215708282</v>
      </c>
      <c r="O92" s="143">
        <f t="shared" si="73"/>
        <v>4.6879906348987745</v>
      </c>
      <c r="P92" s="52">
        <f t="shared" si="74"/>
        <v>7.5366558212756299E-2</v>
      </c>
    </row>
    <row r="93" spans="1:16" ht="20.100000000000001" customHeight="1">
      <c r="A93" s="303" t="s">
        <v>255</v>
      </c>
      <c r="B93" s="117">
        <v>72.039999999999992</v>
      </c>
      <c r="C93" s="140">
        <v>42.22</v>
      </c>
      <c r="D93" s="247">
        <f t="shared" si="42"/>
        <v>2.2356993139593406E-3</v>
      </c>
      <c r="E93" s="215">
        <f t="shared" si="43"/>
        <v>1.4170200826181107E-3</v>
      </c>
      <c r="F93" s="52">
        <f t="shared" si="38"/>
        <v>-0.41393670183231535</v>
      </c>
      <c r="H93" s="19">
        <v>103.184</v>
      </c>
      <c r="I93" s="140">
        <v>64.575999999999993</v>
      </c>
      <c r="J93" s="214">
        <f t="shared" si="44"/>
        <v>3.6895574125870166E-3</v>
      </c>
      <c r="K93" s="215">
        <f t="shared" si="45"/>
        <v>2.6495011465607885E-3</v>
      </c>
      <c r="L93" s="52">
        <f t="shared" si="75"/>
        <v>-0.37416653744766637</v>
      </c>
      <c r="N93" s="40">
        <f t="shared" si="72"/>
        <v>14.323153803442532</v>
      </c>
      <c r="O93" s="143">
        <f t="shared" si="73"/>
        <v>15.295120795831359</v>
      </c>
      <c r="P93" s="52">
        <f t="shared" si="74"/>
        <v>6.7859844677170017E-2</v>
      </c>
    </row>
    <row r="94" spans="1:16" ht="20.100000000000001" customHeight="1">
      <c r="A94" s="303" t="s">
        <v>222</v>
      </c>
      <c r="B94" s="117">
        <v>166.45000000000002</v>
      </c>
      <c r="C94" s="20">
        <v>17.82</v>
      </c>
      <c r="D94" s="247">
        <f t="shared" si="42"/>
        <v>5.1656322988413708E-3</v>
      </c>
      <c r="E94" s="215">
        <f t="shared" si="43"/>
        <v>5.9808853321304434E-4</v>
      </c>
      <c r="F94" s="52">
        <f t="shared" si="38"/>
        <v>-0.89294082306999101</v>
      </c>
      <c r="H94" s="19">
        <v>125.316</v>
      </c>
      <c r="I94" s="140">
        <v>58.558000000000007</v>
      </c>
      <c r="J94" s="214">
        <f t="shared" si="44"/>
        <v>4.480932864744094E-3</v>
      </c>
      <c r="K94" s="215">
        <f t="shared" ref="K94" si="76">I94/$I$96</f>
        <v>2.402587465007227E-3</v>
      </c>
      <c r="L94" s="52">
        <f t="shared" si="75"/>
        <v>-0.53271729068913787</v>
      </c>
      <c r="N94" s="40">
        <f t="shared" si="72"/>
        <v>7.5287473715830577</v>
      </c>
      <c r="O94" s="143">
        <f t="shared" si="73"/>
        <v>32.8608305274972</v>
      </c>
      <c r="P94" s="52">
        <f t="shared" si="74"/>
        <v>3.3647141955551638</v>
      </c>
    </row>
    <row r="95" spans="1:16" ht="20.100000000000001" customHeight="1" thickBot="1">
      <c r="A95" s="304" t="s">
        <v>17</v>
      </c>
      <c r="B95" s="196">
        <f>B96-SUM(B68:B94)</f>
        <v>1326.6000000000058</v>
      </c>
      <c r="C95" s="203">
        <f>C96-SUM(C68:C94)</f>
        <v>954.20000000000073</v>
      </c>
      <c r="D95" s="247">
        <f t="shared" si="42"/>
        <v>4.1169887699867777E-2</v>
      </c>
      <c r="E95" s="215">
        <f t="shared" si="43"/>
        <v>3.2025593624685038E-2</v>
      </c>
      <c r="F95" s="52">
        <f>(C95-B95)/B95</f>
        <v>-0.2807176240012087</v>
      </c>
      <c r="H95" s="19">
        <f>H96-SUM(H68:H94)</f>
        <v>1386.8539999999994</v>
      </c>
      <c r="I95" s="142">
        <f>I96-SUM(I68:I94)</f>
        <v>705.05900000000111</v>
      </c>
      <c r="J95" s="214">
        <f t="shared" si="44"/>
        <v>4.9589834236664132E-2</v>
      </c>
      <c r="K95" s="215">
        <f t="shared" si="45"/>
        <v>2.8928001562391694E-2</v>
      </c>
      <c r="L95" s="52">
        <f>(I95-H95)/H95</f>
        <v>-0.49161267155735106</v>
      </c>
      <c r="N95" s="40">
        <f t="shared" si="40"/>
        <v>10.454198703452384</v>
      </c>
      <c r="O95" s="143">
        <f t="shared" si="41"/>
        <v>7.3890064975896097</v>
      </c>
      <c r="P95" s="52">
        <f>(O95-N95)/N95</f>
        <v>-0.29320202272896617</v>
      </c>
    </row>
    <row r="96" spans="1:16" ht="26.25" customHeight="1" thickBot="1">
      <c r="A96" s="12" t="s">
        <v>18</v>
      </c>
      <c r="B96" s="17">
        <v>32222.580000000009</v>
      </c>
      <c r="C96" s="145">
        <v>29794.920000000002</v>
      </c>
      <c r="D96" s="255">
        <f>SUM(D68:D95)</f>
        <v>0.99999999999999989</v>
      </c>
      <c r="E96" s="244">
        <f>SUM(E68:E95)</f>
        <v>0.99999999999999989</v>
      </c>
      <c r="F96" s="57">
        <f>(C96-B96)/B96</f>
        <v>-7.5340335876270814E-2</v>
      </c>
      <c r="G96" s="1"/>
      <c r="H96" s="17">
        <v>27966.498000000007</v>
      </c>
      <c r="I96" s="145">
        <v>24372.890000000007</v>
      </c>
      <c r="J96" s="255">
        <f t="shared" si="44"/>
        <v>1</v>
      </c>
      <c r="K96" s="244">
        <f t="shared" si="45"/>
        <v>1</v>
      </c>
      <c r="L96" s="57">
        <f>(I96-H96)/H96</f>
        <v>-0.12849688938529233</v>
      </c>
      <c r="M96" s="1"/>
      <c r="N96" s="37">
        <f t="shared" si="40"/>
        <v>8.6791616313777471</v>
      </c>
      <c r="O96" s="150">
        <f t="shared" si="41"/>
        <v>8.1802166275324808</v>
      </c>
      <c r="P96" s="57">
        <f>(O96-N96)/N96</f>
        <v>-5.7487695820922599E-2</v>
      </c>
    </row>
  </sheetData>
  <mergeCells count="33"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7 F57 F54:F55 D39:E44 D68:F76 J68:K85 F32:P32 D7:E12 J7:K13 K39:K42 F28:G29 J28:P29 F33:G33 J33:P33 D90:E90 D89:E89 D82:E83 D81:E81 D85:E88 D84:E84 D80:F80 D79:E79 D78:F78 D77:E77 F31:G31 G30 J31:K31 J30:K30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EBBA2CF-A6C0-4D13-A2AD-6DF30C718B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DBA05C0D-4BA9-4699-BC3D-871947F9DF6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22" id="{56912308-91EB-4958-8F67-E6C28FB1DF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17" id="{346FFA6F-B3E0-424E-8682-3E3E6E1A03E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5B3B48C3-9834-4B17-9920-5F237F546F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0">
    <pageSetUpPr fitToPage="1"/>
  </sheetPr>
  <dimension ref="A1:R8"/>
  <sheetViews>
    <sheetView showGridLines="0" workbookViewId="0">
      <selection activeCell="K16" sqref="K16"/>
    </sheetView>
  </sheetViews>
  <sheetFormatPr defaultRowHeight="1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>
      <c r="A1" s="4" t="s">
        <v>118</v>
      </c>
    </row>
    <row r="2" spans="1:18" ht="15.75" thickBot="1"/>
    <row r="3" spans="1:18">
      <c r="A3" s="467" t="s">
        <v>16</v>
      </c>
      <c r="B3" s="450"/>
      <c r="C3" s="450"/>
      <c r="D3" s="486" t="s">
        <v>1</v>
      </c>
      <c r="E3" s="479"/>
      <c r="F3" s="486" t="s">
        <v>102</v>
      </c>
      <c r="G3" s="479"/>
      <c r="H3" s="130" t="s">
        <v>0</v>
      </c>
      <c r="J3" s="480" t="s">
        <v>19</v>
      </c>
      <c r="K3" s="479"/>
      <c r="L3" s="489" t="s">
        <v>102</v>
      </c>
      <c r="M3" s="490"/>
      <c r="N3" s="130" t="s">
        <v>0</v>
      </c>
      <c r="P3" s="478" t="s">
        <v>22</v>
      </c>
      <c r="Q3" s="479"/>
      <c r="R3" s="130" t="s">
        <v>0</v>
      </c>
    </row>
    <row r="4" spans="1:18">
      <c r="A4" s="485"/>
      <c r="B4" s="451"/>
      <c r="C4" s="451"/>
      <c r="D4" s="487" t="s">
        <v>170</v>
      </c>
      <c r="E4" s="481"/>
      <c r="F4" s="487" t="str">
        <f>D4</f>
        <v>jan-abr</v>
      </c>
      <c r="G4" s="481"/>
      <c r="H4" s="131" t="s">
        <v>156</v>
      </c>
      <c r="J4" s="476" t="str">
        <f>D4</f>
        <v>jan-abr</v>
      </c>
      <c r="K4" s="481"/>
      <c r="L4" s="482" t="str">
        <f>D4</f>
        <v>jan-abr</v>
      </c>
      <c r="M4" s="483"/>
      <c r="N4" s="131" t="str">
        <f>H4</f>
        <v>2026/2025</v>
      </c>
      <c r="P4" s="476" t="str">
        <f>D4</f>
        <v>jan-abr</v>
      </c>
      <c r="Q4" s="477"/>
      <c r="R4" s="131" t="str">
        <f>N4</f>
        <v>2026/2025</v>
      </c>
    </row>
    <row r="5" spans="1:18" ht="19.5" customHeight="1" thickBot="1">
      <c r="A5" s="468"/>
      <c r="B5" s="491"/>
      <c r="C5" s="491"/>
      <c r="D5" s="99">
        <v>2025</v>
      </c>
      <c r="E5" s="160">
        <v>2026</v>
      </c>
      <c r="F5" s="99">
        <f>D5</f>
        <v>2025</v>
      </c>
      <c r="G5" s="134">
        <f>E5</f>
        <v>2026</v>
      </c>
      <c r="H5" s="166" t="s">
        <v>1</v>
      </c>
      <c r="J5" s="25">
        <f>D5</f>
        <v>2025</v>
      </c>
      <c r="K5" s="134">
        <f>E5</f>
        <v>2026</v>
      </c>
      <c r="L5" s="159">
        <f>F5</f>
        <v>2025</v>
      </c>
      <c r="M5" s="144">
        <f>G5</f>
        <v>2026</v>
      </c>
      <c r="N5" s="259">
        <v>1000</v>
      </c>
      <c r="P5" s="25">
        <f>D5</f>
        <v>2025</v>
      </c>
      <c r="Q5" s="134">
        <f>E5</f>
        <v>2026</v>
      </c>
      <c r="R5" s="166"/>
    </row>
    <row r="6" spans="1:18" ht="24" customHeight="1">
      <c r="A6" s="161" t="s">
        <v>20</v>
      </c>
      <c r="B6" s="1"/>
      <c r="C6" s="1"/>
      <c r="D6" s="115">
        <v>2875.0599999999995</v>
      </c>
      <c r="E6" s="147">
        <v>4697.8299999999972</v>
      </c>
      <c r="F6" s="247">
        <f>D6/D8</f>
        <v>0.49444343169256055</v>
      </c>
      <c r="G6" s="246">
        <f>E6/E8</f>
        <v>0.60395218603120382</v>
      </c>
      <c r="H6" s="102">
        <f>(E6-D6)/D6</f>
        <v>0.63399372534833986</v>
      </c>
      <c r="I6" s="1"/>
      <c r="J6" s="19">
        <v>1462.2869999999996</v>
      </c>
      <c r="K6" s="147">
        <v>2451.3399999999997</v>
      </c>
      <c r="L6" s="247">
        <f>J6/J8</f>
        <v>0.35058544910004491</v>
      </c>
      <c r="M6" s="246">
        <f>K6/K8</f>
        <v>0.50992372382817031</v>
      </c>
      <c r="N6" s="102">
        <f>(K6-J6)/J6</f>
        <v>0.67637406336786166</v>
      </c>
      <c r="P6" s="27">
        <f t="shared" ref="P6:Q8" si="0">(J6/D6)*10</f>
        <v>5.0861095072798479</v>
      </c>
      <c r="Q6" s="152">
        <f t="shared" si="0"/>
        <v>5.2180261950730467</v>
      </c>
      <c r="R6" s="102">
        <f>(Q6-P6)/P6</f>
        <v>2.5936658973697641E-2</v>
      </c>
    </row>
    <row r="7" spans="1:18" ht="24" customHeight="1" thickBot="1">
      <c r="A7" s="161" t="s">
        <v>21</v>
      </c>
      <c r="B7" s="1"/>
      <c r="C7" s="1"/>
      <c r="D7" s="117">
        <v>2939.68</v>
      </c>
      <c r="E7" s="140">
        <v>3080.6500000000015</v>
      </c>
      <c r="F7" s="247">
        <f>D7/D8</f>
        <v>0.50555656830743934</v>
      </c>
      <c r="G7" s="215">
        <f>E7/E8</f>
        <v>0.39604781396879624</v>
      </c>
      <c r="H7" s="55">
        <f t="shared" ref="H7:H8" si="1">(E7-D7)/D7</f>
        <v>4.7954199096500852E-2</v>
      </c>
      <c r="J7" s="19">
        <v>2708.6989999999996</v>
      </c>
      <c r="K7" s="140">
        <v>2355.9279999999985</v>
      </c>
      <c r="L7" s="247">
        <f>J7/J8</f>
        <v>0.64941455089995515</v>
      </c>
      <c r="M7" s="215">
        <f>K7/K8</f>
        <v>0.49007627617182969</v>
      </c>
      <c r="N7" s="55">
        <f t="shared" ref="N7:N8" si="2">(K7-J7)/J7</f>
        <v>-0.13023632378496139</v>
      </c>
      <c r="P7" s="27">
        <f t="shared" si="0"/>
        <v>9.2142648179393678</v>
      </c>
      <c r="Q7" s="152">
        <f t="shared" si="0"/>
        <v>7.6475029620372235</v>
      </c>
      <c r="R7" s="55">
        <f t="shared" ref="R7:R8" si="3">(Q7-P7)/P7</f>
        <v>-0.17003655602037787</v>
      </c>
    </row>
    <row r="8" spans="1:18" ht="26.25" customHeight="1" thickBot="1">
      <c r="A8" s="12" t="s">
        <v>12</v>
      </c>
      <c r="B8" s="162"/>
      <c r="C8" s="162"/>
      <c r="D8" s="163">
        <v>5814.74</v>
      </c>
      <c r="E8" s="145">
        <v>7778.4799999999987</v>
      </c>
      <c r="F8" s="243">
        <f>SUM(F6:F7)</f>
        <v>0.99999999999999989</v>
      </c>
      <c r="G8" s="244">
        <f>SUM(G6:G7)</f>
        <v>1</v>
      </c>
      <c r="H8" s="57">
        <f t="shared" si="1"/>
        <v>0.33771759356394249</v>
      </c>
      <c r="I8" s="1"/>
      <c r="J8" s="17">
        <v>4170.985999999999</v>
      </c>
      <c r="K8" s="145">
        <v>4807.2679999999982</v>
      </c>
      <c r="L8" s="243">
        <f>SUM(L6:L7)</f>
        <v>1</v>
      </c>
      <c r="M8" s="244">
        <f>SUM(M6:M7)</f>
        <v>1</v>
      </c>
      <c r="N8" s="57">
        <f t="shared" si="2"/>
        <v>0.15254954104377225</v>
      </c>
      <c r="O8" s="1"/>
      <c r="P8" s="29">
        <f t="shared" si="0"/>
        <v>7.1731255395770042</v>
      </c>
      <c r="Q8" s="146">
        <f t="shared" si="0"/>
        <v>6.1802151577171882</v>
      </c>
      <c r="R8" s="57">
        <f t="shared" si="3"/>
        <v>-0.13842088450585899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8F4083F-29DC-49BF-80EF-785BB9A8D8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" id="{F90FDC5F-EFFB-42DB-BF02-425FA3AD96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33AD0CCE-9156-45C4-A5CB-89D9D76D4C6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R6:R8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1">
    <pageSetUpPr fitToPage="1"/>
  </sheetPr>
  <dimension ref="A1:P95"/>
  <sheetViews>
    <sheetView showGridLines="0" topLeftCell="A67" zoomScaleNormal="100" workbookViewId="0">
      <selection activeCell="P92" sqref="P92"/>
    </sheetView>
  </sheetViews>
  <sheetFormatPr defaultRowHeight="15"/>
  <cols>
    <col min="1" max="1" width="2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>
      <c r="A1" s="4" t="s">
        <v>119</v>
      </c>
    </row>
    <row r="3" spans="1:16" ht="8.25" customHeight="1" thickBot="1"/>
    <row r="4" spans="1:16">
      <c r="A4" s="492" t="s">
        <v>3</v>
      </c>
      <c r="B4" s="486" t="s">
        <v>1</v>
      </c>
      <c r="C4" s="479"/>
      <c r="D4" s="486" t="s">
        <v>102</v>
      </c>
      <c r="E4" s="479"/>
      <c r="F4" s="130" t="s">
        <v>0</v>
      </c>
      <c r="H4" s="495" t="s">
        <v>19</v>
      </c>
      <c r="I4" s="496"/>
      <c r="J4" s="486" t="s">
        <v>102</v>
      </c>
      <c r="K4" s="484"/>
      <c r="L4" s="130" t="s">
        <v>0</v>
      </c>
      <c r="N4" s="478" t="s">
        <v>22</v>
      </c>
      <c r="O4" s="479"/>
      <c r="P4" s="130" t="s">
        <v>0</v>
      </c>
    </row>
    <row r="5" spans="1:16">
      <c r="A5" s="493"/>
      <c r="B5" s="487" t="s">
        <v>170</v>
      </c>
      <c r="C5" s="481"/>
      <c r="D5" s="487" t="str">
        <f>B5</f>
        <v>jan-abr</v>
      </c>
      <c r="E5" s="481"/>
      <c r="F5" s="131" t="s">
        <v>156</v>
      </c>
      <c r="H5" s="476" t="str">
        <f>B5</f>
        <v>jan-abr</v>
      </c>
      <c r="I5" s="481"/>
      <c r="J5" s="487" t="str">
        <f>B5</f>
        <v>jan-abr</v>
      </c>
      <c r="K5" s="477"/>
      <c r="L5" s="131" t="str">
        <f>F5</f>
        <v>2026/2025</v>
      </c>
      <c r="N5" s="476" t="str">
        <f>B5</f>
        <v>jan-abr</v>
      </c>
      <c r="O5" s="477"/>
      <c r="P5" s="131" t="str">
        <f>L5</f>
        <v>2026/2025</v>
      </c>
    </row>
    <row r="6" spans="1:16" ht="19.5" customHeight="1" thickBot="1">
      <c r="A6" s="494"/>
      <c r="B6" s="99">
        <f>'6'!E6</f>
        <v>2025</v>
      </c>
      <c r="C6" s="134">
        <f>'6'!F6</f>
        <v>2026</v>
      </c>
      <c r="D6" s="99">
        <f>B6</f>
        <v>2025</v>
      </c>
      <c r="E6" s="134">
        <f>C6</f>
        <v>2026</v>
      </c>
      <c r="F6" s="132" t="s">
        <v>1</v>
      </c>
      <c r="H6" s="25">
        <f>B6</f>
        <v>2025</v>
      </c>
      <c r="I6" s="134">
        <f>E6</f>
        <v>2026</v>
      </c>
      <c r="J6" s="99">
        <f>B6</f>
        <v>2025</v>
      </c>
      <c r="K6" s="134">
        <f>C6</f>
        <v>2026</v>
      </c>
      <c r="L6" s="259">
        <v>1000</v>
      </c>
      <c r="N6" s="25">
        <f>B6</f>
        <v>2025</v>
      </c>
      <c r="O6" s="134">
        <f>C6</f>
        <v>2026</v>
      </c>
      <c r="P6" s="132"/>
    </row>
    <row r="7" spans="1:16" ht="20.100000000000001" customHeight="1">
      <c r="A7" s="8" t="s">
        <v>182</v>
      </c>
      <c r="B7" s="39">
        <v>1449.8300000000002</v>
      </c>
      <c r="C7" s="147">
        <v>1847.15</v>
      </c>
      <c r="D7" s="247">
        <f>B7/$B$33</f>
        <v>0.24933702968662402</v>
      </c>
      <c r="E7" s="246">
        <f t="shared" ref="E7:E32" si="0">C7/$C$33</f>
        <v>0.23746927420267203</v>
      </c>
      <c r="F7" s="52">
        <f>(C7-B7)/B7</f>
        <v>0.27404592262541116</v>
      </c>
      <c r="H7" s="39">
        <v>482.81099999999998</v>
      </c>
      <c r="I7" s="147">
        <v>662.43000000000006</v>
      </c>
      <c r="J7" s="247">
        <f>H7/$H$33</f>
        <v>0.11575464410573423</v>
      </c>
      <c r="K7" s="246">
        <f>I7/$I$33</f>
        <v>0.13779760146511494</v>
      </c>
      <c r="L7" s="52">
        <f>(I7-H7)/H7</f>
        <v>0.37202756358078026</v>
      </c>
      <c r="N7" s="27">
        <f t="shared" ref="N7:N33" si="1">(H7/B7)*10</f>
        <v>3.3301214625162947</v>
      </c>
      <c r="O7" s="151">
        <f t="shared" ref="O7:O32" si="2">(I7/C7)*10</f>
        <v>3.5862274314484477</v>
      </c>
      <c r="P7" s="61">
        <f>(O7-N7)/N7</f>
        <v>7.6905894218835813E-2</v>
      </c>
    </row>
    <row r="8" spans="1:16" ht="20.100000000000001" customHeight="1">
      <c r="A8" s="8" t="s">
        <v>183</v>
      </c>
      <c r="B8" s="19">
        <v>663.86</v>
      </c>
      <c r="C8" s="140">
        <v>520.94000000000005</v>
      </c>
      <c r="D8" s="247">
        <f t="shared" ref="D8:D32" si="3">B8/$B$33</f>
        <v>0.11416847528866296</v>
      </c>
      <c r="E8" s="215">
        <f t="shared" si="0"/>
        <v>6.6971953389351149E-2</v>
      </c>
      <c r="F8" s="52">
        <f t="shared" ref="F8:F32" si="4">(C8-B8)/B8</f>
        <v>-0.21528635555689446</v>
      </c>
      <c r="H8" s="19">
        <v>811.66899999999998</v>
      </c>
      <c r="I8" s="140">
        <v>650.05499999999995</v>
      </c>
      <c r="J8" s="247">
        <f t="shared" ref="J8:J32" si="5">H8/$H$33</f>
        <v>0.19459883106776191</v>
      </c>
      <c r="K8" s="215">
        <f t="shared" ref="K8:K32" si="6">I8/$I$33</f>
        <v>0.13522337427411996</v>
      </c>
      <c r="L8" s="52">
        <f t="shared" ref="L8:L33" si="7">(I8-H8)/H8</f>
        <v>-0.19911318530090472</v>
      </c>
      <c r="N8" s="27">
        <f t="shared" si="1"/>
        <v>12.2265086012111</v>
      </c>
      <c r="O8" s="152">
        <f t="shared" si="2"/>
        <v>12.478500403117438</v>
      </c>
      <c r="P8" s="52">
        <f t="shared" ref="P8:P69" si="8">(O8-N8)/N8</f>
        <v>2.0610282961840625E-2</v>
      </c>
    </row>
    <row r="9" spans="1:16" ht="20.100000000000001" customHeight="1">
      <c r="A9" s="8" t="s">
        <v>187</v>
      </c>
      <c r="B9" s="19">
        <v>318.18</v>
      </c>
      <c r="C9" s="140">
        <v>986.11999999999989</v>
      </c>
      <c r="D9" s="247">
        <f t="shared" si="3"/>
        <v>5.4719557538256226E-2</v>
      </c>
      <c r="E9" s="215">
        <f t="shared" si="0"/>
        <v>0.12677541113430901</v>
      </c>
      <c r="F9" s="52">
        <f t="shared" si="4"/>
        <v>2.0992519957256892</v>
      </c>
      <c r="H9" s="19">
        <v>161.84000000000003</v>
      </c>
      <c r="I9" s="140">
        <v>533.04999999999995</v>
      </c>
      <c r="J9" s="247">
        <f t="shared" si="5"/>
        <v>3.8801376940608298E-2</v>
      </c>
      <c r="K9" s="215">
        <f t="shared" si="6"/>
        <v>0.11088418619473682</v>
      </c>
      <c r="L9" s="52">
        <f t="shared" si="7"/>
        <v>2.2936851211072655</v>
      </c>
      <c r="N9" s="27">
        <f t="shared" si="1"/>
        <v>5.0864290653089448</v>
      </c>
      <c r="O9" s="152">
        <f t="shared" si="2"/>
        <v>5.4055287388958746</v>
      </c>
      <c r="P9" s="52">
        <f t="shared" si="8"/>
        <v>6.2735500581987971E-2</v>
      </c>
    </row>
    <row r="10" spans="1:16" ht="20.100000000000001" customHeight="1">
      <c r="A10" s="8" t="s">
        <v>199</v>
      </c>
      <c r="B10" s="19">
        <v>776.05</v>
      </c>
      <c r="C10" s="140">
        <v>731.11</v>
      </c>
      <c r="D10" s="247">
        <f t="shared" si="3"/>
        <v>0.1334625451868871</v>
      </c>
      <c r="E10" s="215">
        <f t="shared" si="0"/>
        <v>9.3991371064783877E-2</v>
      </c>
      <c r="F10" s="52">
        <f t="shared" si="4"/>
        <v>-5.7908639907222399E-2</v>
      </c>
      <c r="H10" s="19">
        <v>491.84700000000004</v>
      </c>
      <c r="I10" s="140">
        <v>416.02600000000001</v>
      </c>
      <c r="J10" s="247">
        <f t="shared" si="5"/>
        <v>0.11792103833482061</v>
      </c>
      <c r="K10" s="215">
        <f t="shared" si="6"/>
        <v>8.6541045766535193E-2</v>
      </c>
      <c r="L10" s="52">
        <f t="shared" si="7"/>
        <v>-0.1541556622282946</v>
      </c>
      <c r="N10" s="27">
        <f t="shared" si="1"/>
        <v>6.3378261709941377</v>
      </c>
      <c r="O10" s="152">
        <f t="shared" si="2"/>
        <v>5.6903338758873492</v>
      </c>
      <c r="P10" s="52">
        <f t="shared" si="8"/>
        <v>-0.10216315147141757</v>
      </c>
    </row>
    <row r="11" spans="1:16" ht="20.100000000000001" customHeight="1">
      <c r="A11" s="8" t="s">
        <v>191</v>
      </c>
      <c r="B11" s="19">
        <v>238.09</v>
      </c>
      <c r="C11" s="140">
        <v>293.85000000000002</v>
      </c>
      <c r="D11" s="247">
        <f t="shared" si="3"/>
        <v>4.0945940833124098E-2</v>
      </c>
      <c r="E11" s="215">
        <f t="shared" si="0"/>
        <v>3.7777303534880853E-2</v>
      </c>
      <c r="F11" s="52">
        <f t="shared" si="4"/>
        <v>0.2341971523373515</v>
      </c>
      <c r="H11" s="19">
        <v>205.75400000000002</v>
      </c>
      <c r="I11" s="140">
        <v>279.97399999999999</v>
      </c>
      <c r="J11" s="247">
        <f t="shared" si="5"/>
        <v>4.932982273256252E-2</v>
      </c>
      <c r="K11" s="215">
        <f t="shared" si="6"/>
        <v>5.8239732005787914E-2</v>
      </c>
      <c r="L11" s="52">
        <f t="shared" si="7"/>
        <v>0.36072202727528974</v>
      </c>
      <c r="N11" s="27">
        <f t="shared" si="1"/>
        <v>8.6418581208786609</v>
      </c>
      <c r="O11" s="152">
        <f t="shared" si="2"/>
        <v>9.5277862855198219</v>
      </c>
      <c r="P11" s="52">
        <f t="shared" si="8"/>
        <v>0.10251593491228067</v>
      </c>
    </row>
    <row r="12" spans="1:16" ht="20.100000000000001" customHeight="1">
      <c r="A12" s="8" t="s">
        <v>202</v>
      </c>
      <c r="B12" s="19">
        <v>34.950000000000003</v>
      </c>
      <c r="C12" s="140">
        <v>380.32</v>
      </c>
      <c r="D12" s="247">
        <f t="shared" si="3"/>
        <v>6.0105868878058185E-3</v>
      </c>
      <c r="E12" s="215">
        <f t="shared" si="0"/>
        <v>4.8893871296191549E-2</v>
      </c>
      <c r="F12" s="52">
        <f t="shared" si="4"/>
        <v>9.8818311874105866</v>
      </c>
      <c r="H12" s="19">
        <v>31.419</v>
      </c>
      <c r="I12" s="140">
        <v>250.12299999999999</v>
      </c>
      <c r="J12" s="247">
        <f t="shared" si="5"/>
        <v>7.5327512487455006E-3</v>
      </c>
      <c r="K12" s="215">
        <f t="shared" si="6"/>
        <v>5.2030175975210875E-2</v>
      </c>
      <c r="L12" s="52">
        <f t="shared" si="7"/>
        <v>6.960883541805913</v>
      </c>
      <c r="N12" s="27">
        <f t="shared" ref="N12:N31" si="9">(H12/B12)*10</f>
        <v>8.9896995708154499</v>
      </c>
      <c r="O12" s="152">
        <f t="shared" ref="O12:O31" si="10">(I12/C12)*10</f>
        <v>6.5766459823306693</v>
      </c>
      <c r="P12" s="52">
        <f t="shared" ref="P12:P31" si="11">(O12-N12)/N12</f>
        <v>-0.26842427485770742</v>
      </c>
    </row>
    <row r="13" spans="1:16" ht="20.100000000000001" customHeight="1">
      <c r="A13" s="8" t="s">
        <v>185</v>
      </c>
      <c r="B13" s="19">
        <v>438.15999999999985</v>
      </c>
      <c r="C13" s="140">
        <v>334.42</v>
      </c>
      <c r="D13" s="247">
        <f t="shared" si="3"/>
        <v>7.5353326202031362E-2</v>
      </c>
      <c r="E13" s="215">
        <f t="shared" si="0"/>
        <v>4.2992975491355639E-2</v>
      </c>
      <c r="F13" s="52">
        <f t="shared" si="4"/>
        <v>-0.23676282636479795</v>
      </c>
      <c r="H13" s="19">
        <v>485.45</v>
      </c>
      <c r="I13" s="140">
        <v>237.88400000000001</v>
      </c>
      <c r="J13" s="247">
        <f t="shared" si="5"/>
        <v>0.11638734821934191</v>
      </c>
      <c r="K13" s="215">
        <f t="shared" si="6"/>
        <v>4.9484239281021997E-2</v>
      </c>
      <c r="L13" s="52">
        <f t="shared" si="7"/>
        <v>-0.50997219075084965</v>
      </c>
      <c r="N13" s="27">
        <f t="shared" si="9"/>
        <v>11.07928610553223</v>
      </c>
      <c r="O13" s="152">
        <f t="shared" si="10"/>
        <v>7.1133305424316724</v>
      </c>
      <c r="P13" s="52">
        <f t="shared" si="11"/>
        <v>-0.3579612914879266</v>
      </c>
    </row>
    <row r="14" spans="1:16" ht="20.100000000000001" customHeight="1">
      <c r="A14" s="8" t="s">
        <v>194</v>
      </c>
      <c r="B14" s="19">
        <v>350.39</v>
      </c>
      <c r="C14" s="140">
        <v>373.15</v>
      </c>
      <c r="D14" s="247">
        <f t="shared" si="3"/>
        <v>6.0258928172196864E-2</v>
      </c>
      <c r="E14" s="215">
        <f t="shared" si="0"/>
        <v>4.7972097376351164E-2</v>
      </c>
      <c r="F14" s="52">
        <f t="shared" si="4"/>
        <v>6.4956191672136732E-2</v>
      </c>
      <c r="H14" s="19">
        <v>237.32900000000001</v>
      </c>
      <c r="I14" s="140">
        <v>211.7</v>
      </c>
      <c r="J14" s="247">
        <f t="shared" si="5"/>
        <v>5.6899975209698625E-2</v>
      </c>
      <c r="K14" s="215">
        <f t="shared" si="6"/>
        <v>4.4037486572414943E-2</v>
      </c>
      <c r="L14" s="52">
        <f t="shared" si="7"/>
        <v>-0.10798933126587994</v>
      </c>
      <c r="N14" s="27">
        <f t="shared" si="9"/>
        <v>6.7732812009475163</v>
      </c>
      <c r="O14" s="152">
        <f t="shared" si="10"/>
        <v>5.6733217204877393</v>
      </c>
      <c r="P14" s="52">
        <f t="shared" si="11"/>
        <v>-0.16239684250904912</v>
      </c>
    </row>
    <row r="15" spans="1:16" ht="20.100000000000001" customHeight="1">
      <c r="A15" s="8" t="s">
        <v>188</v>
      </c>
      <c r="B15" s="19">
        <v>149.94999999999999</v>
      </c>
      <c r="C15" s="140">
        <v>310.5</v>
      </c>
      <c r="D15" s="247">
        <f t="shared" si="3"/>
        <v>2.5787911411344271E-2</v>
      </c>
      <c r="E15" s="215">
        <f t="shared" si="0"/>
        <v>3.9917824562125254E-2</v>
      </c>
      <c r="F15" s="52">
        <f t="shared" si="4"/>
        <v>1.0706902300766923</v>
      </c>
      <c r="H15" s="19">
        <v>99.289000000000001</v>
      </c>
      <c r="I15" s="140">
        <v>186.75800000000001</v>
      </c>
      <c r="J15" s="247">
        <f t="shared" si="5"/>
        <v>2.3804683113297434E-2</v>
      </c>
      <c r="K15" s="215">
        <f t="shared" si="6"/>
        <v>3.8849092665522299E-2</v>
      </c>
      <c r="L15" s="52">
        <f t="shared" si="7"/>
        <v>0.88095357995346923</v>
      </c>
      <c r="N15" s="27">
        <f t="shared" si="9"/>
        <v>6.6214738246082039</v>
      </c>
      <c r="O15" s="152">
        <f t="shared" si="10"/>
        <v>6.0147504025764897</v>
      </c>
      <c r="P15" s="52">
        <f t="shared" si="11"/>
        <v>-9.1629664045015574E-2</v>
      </c>
    </row>
    <row r="16" spans="1:16" ht="20.100000000000001" customHeight="1">
      <c r="A16" s="8" t="s">
        <v>217</v>
      </c>
      <c r="B16" s="19">
        <v>159.31</v>
      </c>
      <c r="C16" s="140">
        <v>186.38</v>
      </c>
      <c r="D16" s="247">
        <f t="shared" si="3"/>
        <v>2.7397613650825318E-2</v>
      </c>
      <c r="E16" s="215">
        <f t="shared" si="0"/>
        <v>2.396097952299164E-2</v>
      </c>
      <c r="F16" s="52">
        <f t="shared" si="4"/>
        <v>0.16992028121272984</v>
      </c>
      <c r="H16" s="19">
        <v>156.512</v>
      </c>
      <c r="I16" s="140">
        <v>171.19499999999999</v>
      </c>
      <c r="J16" s="247">
        <f t="shared" si="5"/>
        <v>3.7523981140190836E-2</v>
      </c>
      <c r="K16" s="215">
        <f t="shared" si="6"/>
        <v>3.561170294645525E-2</v>
      </c>
      <c r="L16" s="52">
        <f t="shared" si="7"/>
        <v>9.3813892864444859E-2</v>
      </c>
      <c r="N16" s="27">
        <f t="shared" si="9"/>
        <v>9.824367585211224</v>
      </c>
      <c r="O16" s="152">
        <f t="shared" si="10"/>
        <v>9.1852666595128234</v>
      </c>
      <c r="P16" s="52">
        <f t="shared" si="11"/>
        <v>-6.5052627576807021E-2</v>
      </c>
    </row>
    <row r="17" spans="1:16" ht="20.100000000000001" customHeight="1">
      <c r="A17" s="8" t="s">
        <v>192</v>
      </c>
      <c r="B17" s="19">
        <v>223.61</v>
      </c>
      <c r="C17" s="140">
        <v>354.52</v>
      </c>
      <c r="D17" s="247">
        <f t="shared" si="3"/>
        <v>3.8455717710508125E-2</v>
      </c>
      <c r="E17" s="215">
        <f t="shared" si="0"/>
        <v>4.5577027902623649E-2</v>
      </c>
      <c r="F17" s="52">
        <f t="shared" si="4"/>
        <v>0.58543893385805623</v>
      </c>
      <c r="H17" s="19">
        <v>110.28200000000001</v>
      </c>
      <c r="I17" s="140">
        <v>160.80499999999998</v>
      </c>
      <c r="J17" s="247">
        <f t="shared" si="5"/>
        <v>2.6440270957514604E-2</v>
      </c>
      <c r="K17" s="215">
        <f t="shared" si="6"/>
        <v>3.3450392197813809E-2</v>
      </c>
      <c r="L17" s="52">
        <f t="shared" si="7"/>
        <v>0.45812553272519507</v>
      </c>
      <c r="N17" s="27">
        <f t="shared" si="9"/>
        <v>4.9318903447967442</v>
      </c>
      <c r="O17" s="152">
        <f t="shared" si="10"/>
        <v>4.5358512918876226</v>
      </c>
      <c r="P17" s="52">
        <f t="shared" si="11"/>
        <v>-8.0301674453681179E-2</v>
      </c>
    </row>
    <row r="18" spans="1:16" ht="20.100000000000001" customHeight="1">
      <c r="A18" s="8" t="s">
        <v>189</v>
      </c>
      <c r="B18" s="19">
        <v>167.63</v>
      </c>
      <c r="C18" s="140">
        <v>197.53</v>
      </c>
      <c r="D18" s="247">
        <f t="shared" si="3"/>
        <v>2.8828460085919577E-2</v>
      </c>
      <c r="E18" s="215">
        <f t="shared" si="0"/>
        <v>2.5394421532227377E-2</v>
      </c>
      <c r="F18" s="52">
        <f t="shared" si="4"/>
        <v>0.17836902702380247</v>
      </c>
      <c r="H18" s="19">
        <v>137.11699999999999</v>
      </c>
      <c r="I18" s="140">
        <v>150.185</v>
      </c>
      <c r="J18" s="247">
        <f t="shared" si="5"/>
        <v>3.2874001495090129E-2</v>
      </c>
      <c r="K18" s="215">
        <f t="shared" si="6"/>
        <v>3.1241237226632679E-2</v>
      </c>
      <c r="L18" s="52">
        <f t="shared" si="7"/>
        <v>9.5305469051977607E-2</v>
      </c>
      <c r="N18" s="27">
        <f t="shared" si="9"/>
        <v>8.1797410964624468</v>
      </c>
      <c r="O18" s="152">
        <f t="shared" si="10"/>
        <v>7.6031488887763885</v>
      </c>
      <c r="P18" s="52">
        <f t="shared" si="11"/>
        <v>-7.0490276022968673E-2</v>
      </c>
    </row>
    <row r="19" spans="1:16" ht="20.100000000000001" customHeight="1">
      <c r="A19" s="8" t="s">
        <v>198</v>
      </c>
      <c r="B19" s="19">
        <v>82.77000000000001</v>
      </c>
      <c r="C19" s="140">
        <v>51.89</v>
      </c>
      <c r="D19" s="247">
        <f t="shared" si="3"/>
        <v>1.4234514354898071E-2</v>
      </c>
      <c r="E19" s="215">
        <f t="shared" si="0"/>
        <v>6.6709691353580656E-3</v>
      </c>
      <c r="F19" s="52">
        <f t="shared" si="4"/>
        <v>-0.3730820345535823</v>
      </c>
      <c r="H19" s="19">
        <v>200.46100000000001</v>
      </c>
      <c r="I19" s="140">
        <v>133.36500000000001</v>
      </c>
      <c r="J19" s="247">
        <f t="shared" si="5"/>
        <v>4.8060818233386544E-2</v>
      </c>
      <c r="K19" s="215">
        <f t="shared" si="6"/>
        <v>2.7742368430468206E-2</v>
      </c>
      <c r="L19" s="52">
        <f t="shared" si="7"/>
        <v>-0.3347084969146118</v>
      </c>
      <c r="N19" s="27">
        <f t="shared" si="9"/>
        <v>24.219040715234989</v>
      </c>
      <c r="O19" s="152">
        <f t="shared" si="10"/>
        <v>25.701483908267488</v>
      </c>
      <c r="P19" s="52">
        <f t="shared" si="11"/>
        <v>6.1209822901861152E-2</v>
      </c>
    </row>
    <row r="20" spans="1:16" ht="20.100000000000001" customHeight="1">
      <c r="A20" s="8" t="s">
        <v>218</v>
      </c>
      <c r="B20" s="19">
        <v>121.5</v>
      </c>
      <c r="C20" s="140">
        <v>268.61</v>
      </c>
      <c r="D20" s="247">
        <f t="shared" si="3"/>
        <v>2.0895173300955847E-2</v>
      </c>
      <c r="E20" s="215">
        <f t="shared" si="0"/>
        <v>3.4532453641328384E-2</v>
      </c>
      <c r="F20" s="52">
        <f t="shared" si="4"/>
        <v>1.2107818930041154</v>
      </c>
      <c r="H20" s="19">
        <v>32.076999999999998</v>
      </c>
      <c r="I20" s="140">
        <v>114.50399999999999</v>
      </c>
      <c r="J20" s="247">
        <f t="shared" si="5"/>
        <v>7.6905077120853439E-3</v>
      </c>
      <c r="K20" s="215">
        <f t="shared" si="6"/>
        <v>2.3818934163853566E-2</v>
      </c>
      <c r="L20" s="52">
        <f t="shared" si="7"/>
        <v>2.5696605044112601</v>
      </c>
      <c r="N20" s="27">
        <f t="shared" si="9"/>
        <v>2.6400823045267492</v>
      </c>
      <c r="O20" s="152">
        <f t="shared" si="10"/>
        <v>4.26283459290421</v>
      </c>
      <c r="P20" s="52">
        <f t="shared" si="11"/>
        <v>0.61465973450715927</v>
      </c>
    </row>
    <row r="21" spans="1:16" ht="20.100000000000001" customHeight="1">
      <c r="A21" s="8" t="s">
        <v>193</v>
      </c>
      <c r="B21" s="19">
        <v>94.5</v>
      </c>
      <c r="C21" s="140">
        <v>178.48000000000002</v>
      </c>
      <c r="D21" s="247">
        <f t="shared" si="3"/>
        <v>1.6251801456298991E-2</v>
      </c>
      <c r="E21" s="215">
        <f t="shared" si="0"/>
        <v>2.2945356933488294E-2</v>
      </c>
      <c r="F21" s="52">
        <f t="shared" si="4"/>
        <v>0.88867724867724884</v>
      </c>
      <c r="H21" s="19">
        <v>58.061999999999998</v>
      </c>
      <c r="I21" s="140">
        <v>101.169</v>
      </c>
      <c r="J21" s="247">
        <f t="shared" si="5"/>
        <v>1.3920449505224903E-2</v>
      </c>
      <c r="K21" s="215">
        <f t="shared" si="6"/>
        <v>2.1045009348345051E-2</v>
      </c>
      <c r="L21" s="52">
        <f t="shared" si="7"/>
        <v>0.74243050532189725</v>
      </c>
      <c r="N21" s="27">
        <f t="shared" si="9"/>
        <v>6.1441269841269843</v>
      </c>
      <c r="O21" s="152">
        <f t="shared" si="10"/>
        <v>5.6683662034961895</v>
      </c>
      <c r="P21" s="52">
        <f t="shared" si="11"/>
        <v>-7.7433422495970017E-2</v>
      </c>
    </row>
    <row r="22" spans="1:16" ht="20.100000000000001" customHeight="1">
      <c r="A22" s="8" t="s">
        <v>207</v>
      </c>
      <c r="B22" s="19">
        <v>5.9</v>
      </c>
      <c r="C22" s="140">
        <v>165.67000000000002</v>
      </c>
      <c r="D22" s="247">
        <f t="shared" si="3"/>
        <v>1.0146627364250166E-3</v>
      </c>
      <c r="E22" s="215">
        <f t="shared" si="0"/>
        <v>2.1298505620635396E-2</v>
      </c>
      <c r="F22" s="52">
        <f t="shared" si="4"/>
        <v>27.079661016949153</v>
      </c>
      <c r="H22" s="19">
        <v>6.181</v>
      </c>
      <c r="I22" s="140">
        <v>80.987000000000009</v>
      </c>
      <c r="J22" s="247">
        <f t="shared" si="5"/>
        <v>1.4819037992455501E-3</v>
      </c>
      <c r="K22" s="215">
        <f t="shared" si="6"/>
        <v>1.6846782829665421E-2</v>
      </c>
      <c r="L22" s="52">
        <f t="shared" si="7"/>
        <v>12.102572399288142</v>
      </c>
      <c r="N22" s="27">
        <f t="shared" si="9"/>
        <v>10.476271186440677</v>
      </c>
      <c r="O22" s="152">
        <f t="shared" si="10"/>
        <v>4.8884529486328248</v>
      </c>
      <c r="P22" s="52">
        <f t="shared" si="11"/>
        <v>-0.53337854073881785</v>
      </c>
    </row>
    <row r="23" spans="1:16" ht="20.100000000000001" customHeight="1">
      <c r="A23" s="8" t="s">
        <v>249</v>
      </c>
      <c r="B23" s="19">
        <v>10.01</v>
      </c>
      <c r="C23" s="140">
        <v>45.29</v>
      </c>
      <c r="D23" s="247">
        <f t="shared" si="3"/>
        <v>1.7214871172227821E-3</v>
      </c>
      <c r="E23" s="215">
        <f t="shared" si="0"/>
        <v>5.822474313747673E-3</v>
      </c>
      <c r="F23" s="52">
        <f t="shared" si="4"/>
        <v>3.5244755244755246</v>
      </c>
      <c r="H23" s="19">
        <v>15.211</v>
      </c>
      <c r="I23" s="140">
        <v>43.440000000000005</v>
      </c>
      <c r="J23" s="247">
        <f t="shared" si="5"/>
        <v>3.6468595195476563E-3</v>
      </c>
      <c r="K23" s="215">
        <f t="shared" si="6"/>
        <v>9.0363175092380982E-3</v>
      </c>
      <c r="L23" s="52">
        <f t="shared" si="7"/>
        <v>1.8558280191966343</v>
      </c>
      <c r="N23" s="27">
        <f t="shared" si="9"/>
        <v>15.195804195804197</v>
      </c>
      <c r="O23" s="152">
        <f t="shared" si="10"/>
        <v>9.5915213071318188</v>
      </c>
      <c r="P23" s="52">
        <f t="shared" si="11"/>
        <v>-0.36880462635994016</v>
      </c>
    </row>
    <row r="24" spans="1:16" ht="20.100000000000001" customHeight="1">
      <c r="A24" s="8" t="s">
        <v>184</v>
      </c>
      <c r="B24" s="19">
        <v>19.72</v>
      </c>
      <c r="C24" s="140">
        <v>55.11</v>
      </c>
      <c r="D24" s="247">
        <f t="shared" si="3"/>
        <v>3.391381213949377E-3</v>
      </c>
      <c r="E24" s="215">
        <f t="shared" si="0"/>
        <v>7.0849317604467716E-3</v>
      </c>
      <c r="F24" s="52">
        <f t="shared" si="4"/>
        <v>1.7946247464503045</v>
      </c>
      <c r="H24" s="19">
        <v>12.486999999999998</v>
      </c>
      <c r="I24" s="140">
        <v>42.830999999999996</v>
      </c>
      <c r="J24" s="247">
        <f t="shared" si="5"/>
        <v>2.9937765314963891E-3</v>
      </c>
      <c r="K24" s="215">
        <f t="shared" si="6"/>
        <v>8.9096343286873131E-3</v>
      </c>
      <c r="L24" s="52">
        <f t="shared" si="7"/>
        <v>2.430047249139105</v>
      </c>
      <c r="N24" s="27">
        <f t="shared" si="9"/>
        <v>6.3321501014198773</v>
      </c>
      <c r="O24" s="152">
        <f t="shared" si="10"/>
        <v>7.7719107240065322</v>
      </c>
      <c r="P24" s="52">
        <f t="shared" si="11"/>
        <v>0.22737310384727186</v>
      </c>
    </row>
    <row r="25" spans="1:16" ht="20.100000000000001" customHeight="1">
      <c r="A25" s="8" t="s">
        <v>219</v>
      </c>
      <c r="B25" s="19">
        <v>4.4099999999999993</v>
      </c>
      <c r="C25" s="140">
        <v>31.34</v>
      </c>
      <c r="D25" s="247">
        <f t="shared" si="3"/>
        <v>7.5841740129395287E-4</v>
      </c>
      <c r="E25" s="215">
        <f t="shared" si="0"/>
        <v>4.0290648044347998E-3</v>
      </c>
      <c r="F25" s="52">
        <f t="shared" si="4"/>
        <v>6.1065759637188215</v>
      </c>
      <c r="H25" s="19">
        <v>7.41</v>
      </c>
      <c r="I25" s="140">
        <v>42.653999999999996</v>
      </c>
      <c r="J25" s="247">
        <f t="shared" si="5"/>
        <v>1.7765583485535555E-3</v>
      </c>
      <c r="K25" s="215">
        <f t="shared" si="6"/>
        <v>8.8728150791676282E-3</v>
      </c>
      <c r="L25" s="52">
        <f t="shared" si="7"/>
        <v>4.7562753036437249</v>
      </c>
      <c r="N25" s="27">
        <f t="shared" si="9"/>
        <v>16.802721088435376</v>
      </c>
      <c r="O25" s="152">
        <f t="shared" si="10"/>
        <v>13.610082961072113</v>
      </c>
      <c r="P25" s="52">
        <f t="shared" si="11"/>
        <v>-0.1900072083896355</v>
      </c>
    </row>
    <row r="26" spans="1:16" ht="20.100000000000001" customHeight="1">
      <c r="A26" s="8" t="s">
        <v>201</v>
      </c>
      <c r="B26" s="19">
        <v>96.09</v>
      </c>
      <c r="C26" s="140">
        <v>83.240000000000009</v>
      </c>
      <c r="D26" s="247">
        <f t="shared" si="3"/>
        <v>1.6525244464928784E-2</v>
      </c>
      <c r="E26" s="215">
        <f t="shared" si="0"/>
        <v>1.0701319538007428E-2</v>
      </c>
      <c r="F26" s="52">
        <f t="shared" si="4"/>
        <v>-0.13372879592049114</v>
      </c>
      <c r="H26" s="19">
        <v>40.488999999999997</v>
      </c>
      <c r="I26" s="140">
        <v>38.804000000000002</v>
      </c>
      <c r="J26" s="247">
        <f t="shared" si="5"/>
        <v>9.7072970276092987E-3</v>
      </c>
      <c r="K26" s="215">
        <f t="shared" si="6"/>
        <v>8.0719443975247503E-3</v>
      </c>
      <c r="L26" s="52">
        <f t="shared" si="7"/>
        <v>-4.1616241448294483E-2</v>
      </c>
      <c r="N26" s="27">
        <f t="shared" si="9"/>
        <v>4.2136538661671343</v>
      </c>
      <c r="O26" s="152">
        <f t="shared" si="10"/>
        <v>4.6617011052378663</v>
      </c>
      <c r="P26" s="52">
        <f t="shared" si="11"/>
        <v>0.10633223641558606</v>
      </c>
    </row>
    <row r="27" spans="1:16" ht="20.100000000000001" customHeight="1">
      <c r="A27" s="8" t="s">
        <v>190</v>
      </c>
      <c r="B27" s="19">
        <v>38.15</v>
      </c>
      <c r="C27" s="140">
        <v>61.1</v>
      </c>
      <c r="D27" s="247">
        <f t="shared" si="3"/>
        <v>6.5609124397651482E-3</v>
      </c>
      <c r="E27" s="215">
        <f t="shared" si="0"/>
        <v>7.8550050909689303E-3</v>
      </c>
      <c r="F27" s="52">
        <f t="shared" si="4"/>
        <v>0.60157273918741816</v>
      </c>
      <c r="H27" s="19">
        <v>23.599000000000004</v>
      </c>
      <c r="I27" s="140">
        <v>35.384</v>
      </c>
      <c r="J27" s="247">
        <f t="shared" si="5"/>
        <v>5.657894799934597E-3</v>
      </c>
      <c r="K27" s="215">
        <f t="shared" si="6"/>
        <v>7.3605216101952312E-3</v>
      </c>
      <c r="L27" s="52">
        <f t="shared" si="7"/>
        <v>0.49938556718505001</v>
      </c>
      <c r="N27" s="27">
        <f t="shared" si="9"/>
        <v>6.1858453473132382</v>
      </c>
      <c r="O27" s="152">
        <f t="shared" si="10"/>
        <v>5.791162029459902</v>
      </c>
      <c r="P27" s="52">
        <f t="shared" si="11"/>
        <v>-6.3804265333720814E-2</v>
      </c>
    </row>
    <row r="28" spans="1:16" ht="20.100000000000001" customHeight="1">
      <c r="A28" s="8" t="s">
        <v>195</v>
      </c>
      <c r="B28" s="19">
        <v>28.569999999999997</v>
      </c>
      <c r="C28" s="140">
        <v>27.950000000000003</v>
      </c>
      <c r="D28" s="247">
        <f t="shared" si="3"/>
        <v>4.913375318586901E-3</v>
      </c>
      <c r="E28" s="215">
        <f t="shared" si="0"/>
        <v>3.5932470096985535E-3</v>
      </c>
      <c r="F28" s="52">
        <f t="shared" si="4"/>
        <v>-2.17010850542525E-2</v>
      </c>
      <c r="H28" s="19">
        <v>43.542000000000002</v>
      </c>
      <c r="I28" s="140">
        <v>34.641999999999996</v>
      </c>
      <c r="J28" s="247">
        <f t="shared" si="5"/>
        <v>1.0439258247330488E-2</v>
      </c>
      <c r="K28" s="215">
        <f t="shared" si="6"/>
        <v>7.2061719879149659E-3</v>
      </c>
      <c r="L28" s="52">
        <f t="shared" si="7"/>
        <v>-0.20440034908823676</v>
      </c>
      <c r="N28" s="27">
        <f t="shared" si="9"/>
        <v>15.240462023101157</v>
      </c>
      <c r="O28" s="152">
        <f t="shared" si="10"/>
        <v>12.394275491949909</v>
      </c>
      <c r="P28" s="52">
        <f t="shared" si="11"/>
        <v>-0.18675198473885252</v>
      </c>
    </row>
    <row r="29" spans="1:16" ht="20.100000000000001" customHeight="1">
      <c r="A29" s="8" t="s">
        <v>210</v>
      </c>
      <c r="B29" s="19">
        <v>6.99</v>
      </c>
      <c r="C29" s="140">
        <v>41.769999999999996</v>
      </c>
      <c r="D29" s="247">
        <f t="shared" si="3"/>
        <v>1.2021173775611637E-3</v>
      </c>
      <c r="E29" s="215">
        <f t="shared" si="0"/>
        <v>5.3699437422221304E-3</v>
      </c>
      <c r="F29" s="52">
        <f t="shared" si="4"/>
        <v>4.9756795422031468</v>
      </c>
      <c r="H29" s="19">
        <v>5.8159999999999989</v>
      </c>
      <c r="I29" s="140">
        <v>27.246000000000002</v>
      </c>
      <c r="J29" s="247">
        <f t="shared" si="5"/>
        <v>1.3943945148701049E-3</v>
      </c>
      <c r="K29" s="215">
        <f t="shared" si="6"/>
        <v>5.6676682057251659E-3</v>
      </c>
      <c r="L29" s="52">
        <f t="shared" si="7"/>
        <v>3.6846629986244852</v>
      </c>
      <c r="N29" s="27">
        <f t="shared" si="9"/>
        <v>8.3204577968526454</v>
      </c>
      <c r="O29" s="152">
        <f t="shared" si="10"/>
        <v>6.5228632990184359</v>
      </c>
      <c r="P29" s="52">
        <f t="shared" si="11"/>
        <v>-0.21604514339513628</v>
      </c>
    </row>
    <row r="30" spans="1:16" ht="20.100000000000001" customHeight="1">
      <c r="A30" s="8" t="s">
        <v>229</v>
      </c>
      <c r="B30" s="19">
        <v>30.5</v>
      </c>
      <c r="C30" s="140">
        <v>23.61</v>
      </c>
      <c r="D30" s="247">
        <f t="shared" si="3"/>
        <v>5.245290417112373E-3</v>
      </c>
      <c r="E30" s="215">
        <f t="shared" si="0"/>
        <v>3.0352973845789925E-3</v>
      </c>
      <c r="F30" s="52">
        <f t="shared" si="4"/>
        <v>-0.2259016393442623</v>
      </c>
      <c r="H30" s="19">
        <v>36.484000000000002</v>
      </c>
      <c r="I30" s="140">
        <v>27.175999999999998</v>
      </c>
      <c r="J30" s="247">
        <f t="shared" si="5"/>
        <v>8.7470924141198267E-3</v>
      </c>
      <c r="K30" s="215">
        <f t="shared" si="6"/>
        <v>5.6531069206043859E-3</v>
      </c>
      <c r="L30" s="52">
        <f t="shared" si="7"/>
        <v>-0.25512553448086839</v>
      </c>
      <c r="N30" s="27">
        <f t="shared" si="9"/>
        <v>11.961967213114754</v>
      </c>
      <c r="O30" s="152">
        <f t="shared" si="10"/>
        <v>11.510376958915714</v>
      </c>
      <c r="P30" s="52">
        <f t="shared" si="11"/>
        <v>-3.7752172878715927E-2</v>
      </c>
    </row>
    <row r="31" spans="1:16" ht="20.100000000000001" customHeight="1">
      <c r="A31" s="8" t="s">
        <v>196</v>
      </c>
      <c r="B31" s="19">
        <v>99.75</v>
      </c>
      <c r="C31" s="140">
        <v>26.17</v>
      </c>
      <c r="D31" s="247">
        <f t="shared" si="3"/>
        <v>1.7154679314982269E-2</v>
      </c>
      <c r="E31" s="215">
        <f t="shared" si="0"/>
        <v>3.3644105275066599E-3</v>
      </c>
      <c r="F31" s="52">
        <f t="shared" si="4"/>
        <v>-0.73764411027568921</v>
      </c>
      <c r="H31" s="19">
        <v>75.069999999999993</v>
      </c>
      <c r="I31" s="140">
        <v>22.786999999999999</v>
      </c>
      <c r="J31" s="247">
        <f t="shared" si="5"/>
        <v>1.79981424056566E-2</v>
      </c>
      <c r="K31" s="215">
        <f t="shared" si="6"/>
        <v>4.7401143435315037E-3</v>
      </c>
      <c r="L31" s="52">
        <f t="shared" si="7"/>
        <v>-0.69645664046889566</v>
      </c>
      <c r="N31" s="27">
        <f t="shared" si="9"/>
        <v>7.5258145363408513</v>
      </c>
      <c r="O31" s="152">
        <f t="shared" si="10"/>
        <v>8.7072984333205952</v>
      </c>
      <c r="P31" s="52">
        <f t="shared" si="11"/>
        <v>0.15699083352035362</v>
      </c>
    </row>
    <row r="32" spans="1:16" ht="20.100000000000001" customHeight="1" thickBot="1">
      <c r="A32" s="8" t="s">
        <v>17</v>
      </c>
      <c r="B32" s="19">
        <f>B33-SUM(B7:B31)</f>
        <v>205.86999999999989</v>
      </c>
      <c r="C32" s="140">
        <f>C33-SUM(C7:C31)</f>
        <v>202.26000000000022</v>
      </c>
      <c r="D32" s="247">
        <f t="shared" si="3"/>
        <v>3.5404850431833564E-2</v>
      </c>
      <c r="E32" s="215">
        <f t="shared" si="0"/>
        <v>2.6002509487714855E-2</v>
      </c>
      <c r="F32" s="52">
        <f t="shared" si="4"/>
        <v>-1.7535337834554205E-2</v>
      </c>
      <c r="H32" s="19">
        <f>H33-SUM(H7:H31)</f>
        <v>202.77799999999934</v>
      </c>
      <c r="I32" s="140">
        <f>I33-SUM(I7:I31)</f>
        <v>152.09399999999823</v>
      </c>
      <c r="J32" s="247">
        <f t="shared" si="5"/>
        <v>4.8616322375572431E-2</v>
      </c>
      <c r="K32" s="215">
        <f t="shared" si="6"/>
        <v>3.1638344273711858E-2</v>
      </c>
      <c r="L32" s="52">
        <f t="shared" si="7"/>
        <v>-0.24994821923483451</v>
      </c>
      <c r="N32" s="27">
        <f t="shared" si="1"/>
        <v>9.8498081313449966</v>
      </c>
      <c r="O32" s="152">
        <f t="shared" si="2"/>
        <v>7.5197270839512544</v>
      </c>
      <c r="P32" s="52">
        <f t="shared" si="8"/>
        <v>-0.23656105949706133</v>
      </c>
    </row>
    <row r="33" spans="1:16" ht="26.25" customHeight="1" thickBot="1">
      <c r="A33" s="12" t="s">
        <v>18</v>
      </c>
      <c r="B33" s="17">
        <v>5814.74</v>
      </c>
      <c r="C33" s="145">
        <v>7778.48</v>
      </c>
      <c r="D33" s="243">
        <f>SUM(D7:D32)</f>
        <v>1</v>
      </c>
      <c r="E33" s="244">
        <f>SUM(E7:E32)</f>
        <v>1</v>
      </c>
      <c r="F33" s="57">
        <f>(C33-B33)/B33</f>
        <v>0.33771759356394265</v>
      </c>
      <c r="G33" s="1"/>
      <c r="H33" s="17">
        <v>4170.9859999999999</v>
      </c>
      <c r="I33" s="145">
        <v>4807.2679999999991</v>
      </c>
      <c r="J33" s="243">
        <f>SUM(J7:J32)</f>
        <v>0.99999999999999978</v>
      </c>
      <c r="K33" s="244">
        <f>SUM(K7:K32)</f>
        <v>0.99999999999999956</v>
      </c>
      <c r="L33" s="57">
        <f t="shared" si="7"/>
        <v>0.15254954104377222</v>
      </c>
      <c r="N33" s="29">
        <f t="shared" si="1"/>
        <v>7.1731255395770068</v>
      </c>
      <c r="O33" s="146">
        <f>(I33/C33)*10</f>
        <v>6.1802151577171882</v>
      </c>
      <c r="P33" s="57">
        <f t="shared" si="8"/>
        <v>-0.13842088450585932</v>
      </c>
    </row>
    <row r="35" spans="1:16" ht="15.75" thickBot="1"/>
    <row r="36" spans="1:16">
      <c r="A36" s="492" t="s">
        <v>2</v>
      </c>
      <c r="B36" s="486" t="s">
        <v>1</v>
      </c>
      <c r="C36" s="479"/>
      <c r="D36" s="486" t="s">
        <v>102</v>
      </c>
      <c r="E36" s="479"/>
      <c r="F36" s="130" t="s">
        <v>0</v>
      </c>
      <c r="H36" s="495" t="s">
        <v>19</v>
      </c>
      <c r="I36" s="496"/>
      <c r="J36" s="486" t="s">
        <v>102</v>
      </c>
      <c r="K36" s="484"/>
      <c r="L36" s="130" t="s">
        <v>0</v>
      </c>
      <c r="N36" s="478" t="s">
        <v>22</v>
      </c>
      <c r="O36" s="479"/>
      <c r="P36" s="130" t="s">
        <v>0</v>
      </c>
    </row>
    <row r="37" spans="1:16">
      <c r="A37" s="493"/>
      <c r="B37" s="487" t="str">
        <f>B5</f>
        <v>jan-abr</v>
      </c>
      <c r="C37" s="481"/>
      <c r="D37" s="487" t="str">
        <f>B5</f>
        <v>jan-abr</v>
      </c>
      <c r="E37" s="481"/>
      <c r="F37" s="131" t="str">
        <f>F5</f>
        <v>2026/2025</v>
      </c>
      <c r="H37" s="476" t="str">
        <f>B5</f>
        <v>jan-abr</v>
      </c>
      <c r="I37" s="481"/>
      <c r="J37" s="487" t="str">
        <f>B5</f>
        <v>jan-abr</v>
      </c>
      <c r="K37" s="477"/>
      <c r="L37" s="131" t="str">
        <f>L5</f>
        <v>2026/2025</v>
      </c>
      <c r="N37" s="476" t="str">
        <f>B5</f>
        <v>jan-abr</v>
      </c>
      <c r="O37" s="477"/>
      <c r="P37" s="131" t="str">
        <f>P5</f>
        <v>2026/2025</v>
      </c>
    </row>
    <row r="38" spans="1:16" ht="19.5" customHeight="1" thickBot="1">
      <c r="A38" s="494"/>
      <c r="B38" s="99">
        <f>B6</f>
        <v>2025</v>
      </c>
      <c r="C38" s="134">
        <f>C6</f>
        <v>2026</v>
      </c>
      <c r="D38" s="99">
        <f>B6</f>
        <v>2025</v>
      </c>
      <c r="E38" s="134">
        <f>C6</f>
        <v>2026</v>
      </c>
      <c r="F38" s="132" t="s">
        <v>1</v>
      </c>
      <c r="H38" s="25">
        <f>B6</f>
        <v>2025</v>
      </c>
      <c r="I38" s="134">
        <f>C6</f>
        <v>2026</v>
      </c>
      <c r="J38" s="99">
        <f>B6</f>
        <v>2025</v>
      </c>
      <c r="K38" s="134">
        <f>C6</f>
        <v>2026</v>
      </c>
      <c r="L38" s="259">
        <v>1000</v>
      </c>
      <c r="N38" s="25">
        <f>B6</f>
        <v>2025</v>
      </c>
      <c r="O38" s="134">
        <f>C6</f>
        <v>2026</v>
      </c>
      <c r="P38" s="132"/>
    </row>
    <row r="39" spans="1:16" ht="20.100000000000001" customHeight="1">
      <c r="A39" s="38" t="s">
        <v>182</v>
      </c>
      <c r="B39" s="39">
        <v>1449.8300000000002</v>
      </c>
      <c r="C39" s="147">
        <v>1847.15</v>
      </c>
      <c r="D39" s="247">
        <f t="shared" ref="D39:D55" si="12">B39/$B$62</f>
        <v>0.50427817158598442</v>
      </c>
      <c r="E39" s="246">
        <f t="shared" ref="E39:E55" si="13">C39/$C$62</f>
        <v>0.3931921759620931</v>
      </c>
      <c r="F39" s="52">
        <f>(C39-B39)/B39</f>
        <v>0.27404592262541116</v>
      </c>
      <c r="H39" s="39">
        <v>482.81099999999998</v>
      </c>
      <c r="I39" s="147">
        <v>662.43000000000006</v>
      </c>
      <c r="J39" s="247">
        <f t="shared" ref="J39:J61" si="14">H39/$H$62</f>
        <v>0.33017526655164137</v>
      </c>
      <c r="K39" s="246">
        <f t="shared" ref="K39:K61" si="15">I39/$I$62</f>
        <v>0.27023179159153771</v>
      </c>
      <c r="L39" s="52">
        <f>(I39-H39)/H39</f>
        <v>0.37202756358078026</v>
      </c>
      <c r="N39" s="27">
        <f t="shared" ref="N39:N62" si="16">(H39/B39)*10</f>
        <v>3.3301214625162947</v>
      </c>
      <c r="O39" s="151">
        <f t="shared" ref="O39:O62" si="17">(I39/C39)*10</f>
        <v>3.5862274314484477</v>
      </c>
      <c r="P39" s="61">
        <f t="shared" si="8"/>
        <v>7.6905894218835813E-2</v>
      </c>
    </row>
    <row r="40" spans="1:16" ht="20.100000000000001" customHeight="1">
      <c r="A40" s="38" t="s">
        <v>187</v>
      </c>
      <c r="B40" s="19">
        <v>318.18</v>
      </c>
      <c r="C40" s="140">
        <v>986.11999999999989</v>
      </c>
      <c r="D40" s="247">
        <f t="shared" si="12"/>
        <v>0.11066899473402296</v>
      </c>
      <c r="E40" s="215">
        <f t="shared" si="13"/>
        <v>0.20990968170410587</v>
      </c>
      <c r="F40" s="52">
        <f t="shared" ref="F40:F62" si="18">(C40-B40)/B40</f>
        <v>2.0992519957256892</v>
      </c>
      <c r="H40" s="19">
        <v>161.84000000000003</v>
      </c>
      <c r="I40" s="140">
        <v>533.04999999999995</v>
      </c>
      <c r="J40" s="247">
        <f t="shared" si="14"/>
        <v>0.11067594801841227</v>
      </c>
      <c r="K40" s="215">
        <f t="shared" si="15"/>
        <v>0.21745249536987929</v>
      </c>
      <c r="L40" s="52">
        <f t="shared" ref="L40:L62" si="19">(I40-H40)/H40</f>
        <v>2.2936851211072655</v>
      </c>
      <c r="N40" s="27">
        <f t="shared" si="16"/>
        <v>5.0864290653089448</v>
      </c>
      <c r="O40" s="152">
        <f t="shared" si="17"/>
        <v>5.4055287388958746</v>
      </c>
      <c r="P40" s="52">
        <f t="shared" si="8"/>
        <v>6.2735500581987971E-2</v>
      </c>
    </row>
    <row r="41" spans="1:16" ht="20.100000000000001" customHeight="1">
      <c r="A41" s="38" t="s">
        <v>191</v>
      </c>
      <c r="B41" s="19">
        <v>238.09</v>
      </c>
      <c r="C41" s="140">
        <v>293.85000000000002</v>
      </c>
      <c r="D41" s="247">
        <f t="shared" si="12"/>
        <v>8.2812184789187018E-2</v>
      </c>
      <c r="E41" s="215">
        <f t="shared" si="13"/>
        <v>6.2550156135918064E-2</v>
      </c>
      <c r="F41" s="52">
        <f t="shared" si="18"/>
        <v>0.2341971523373515</v>
      </c>
      <c r="H41" s="19">
        <v>205.75400000000002</v>
      </c>
      <c r="I41" s="140">
        <v>279.97399999999999</v>
      </c>
      <c r="J41" s="247">
        <f t="shared" si="14"/>
        <v>0.14070698843660651</v>
      </c>
      <c r="K41" s="215">
        <f t="shared" si="15"/>
        <v>0.11421263472223354</v>
      </c>
      <c r="L41" s="52">
        <f t="shared" si="19"/>
        <v>0.36072202727528974</v>
      </c>
      <c r="N41" s="27">
        <f t="shared" si="16"/>
        <v>8.6418581208786609</v>
      </c>
      <c r="O41" s="152">
        <f t="shared" si="17"/>
        <v>9.5277862855198219</v>
      </c>
      <c r="P41" s="52">
        <f t="shared" si="8"/>
        <v>0.10251593491228067</v>
      </c>
    </row>
    <row r="42" spans="1:16" ht="20.100000000000001" customHeight="1">
      <c r="A42" s="38" t="s">
        <v>202</v>
      </c>
      <c r="B42" s="19">
        <v>34.950000000000003</v>
      </c>
      <c r="C42" s="140">
        <v>380.32</v>
      </c>
      <c r="D42" s="247">
        <f t="shared" si="12"/>
        <v>1.2156268043101713E-2</v>
      </c>
      <c r="E42" s="215">
        <f t="shared" si="13"/>
        <v>8.0956526736812515E-2</v>
      </c>
      <c r="F42" s="52">
        <f t="shared" si="18"/>
        <v>9.8818311874105866</v>
      </c>
      <c r="H42" s="19">
        <v>31.419</v>
      </c>
      <c r="I42" s="140">
        <v>250.12299999999999</v>
      </c>
      <c r="J42" s="247">
        <f t="shared" si="14"/>
        <v>2.1486206196184469E-2</v>
      </c>
      <c r="K42" s="215">
        <f t="shared" si="15"/>
        <v>0.10203521339349089</v>
      </c>
      <c r="L42" s="52">
        <f t="shared" si="19"/>
        <v>6.960883541805913</v>
      </c>
      <c r="N42" s="27">
        <f t="shared" si="16"/>
        <v>8.9896995708154499</v>
      </c>
      <c r="O42" s="152">
        <f t="shared" si="17"/>
        <v>6.5766459823306693</v>
      </c>
      <c r="P42" s="52">
        <f t="shared" si="8"/>
        <v>-0.26842427485770742</v>
      </c>
    </row>
    <row r="43" spans="1:16" ht="20.100000000000001" customHeight="1">
      <c r="A43" s="38" t="s">
        <v>194</v>
      </c>
      <c r="B43" s="19">
        <v>350.39</v>
      </c>
      <c r="C43" s="140">
        <v>373.15</v>
      </c>
      <c r="D43" s="247">
        <f t="shared" si="12"/>
        <v>0.12187223918805175</v>
      </c>
      <c r="E43" s="215">
        <f t="shared" si="13"/>
        <v>7.9430290155241876E-2</v>
      </c>
      <c r="F43" s="52">
        <f t="shared" si="18"/>
        <v>6.4956191672136732E-2</v>
      </c>
      <c r="H43" s="19">
        <v>237.32900000000001</v>
      </c>
      <c r="I43" s="140">
        <v>211.7</v>
      </c>
      <c r="J43" s="247">
        <f t="shared" si="14"/>
        <v>0.16229987683676322</v>
      </c>
      <c r="K43" s="215">
        <f t="shared" si="15"/>
        <v>8.6360929124478847E-2</v>
      </c>
      <c r="L43" s="52">
        <f t="shared" si="19"/>
        <v>-0.10798933126587994</v>
      </c>
      <c r="N43" s="27">
        <f t="shared" si="16"/>
        <v>6.7732812009475163</v>
      </c>
      <c r="O43" s="152">
        <f t="shared" si="17"/>
        <v>5.6733217204877393</v>
      </c>
      <c r="P43" s="52">
        <f t="shared" si="8"/>
        <v>-0.16239684250904912</v>
      </c>
    </row>
    <row r="44" spans="1:16" ht="20.100000000000001" customHeight="1">
      <c r="A44" s="38" t="s">
        <v>188</v>
      </c>
      <c r="B44" s="19">
        <v>149.94999999999999</v>
      </c>
      <c r="C44" s="140">
        <v>310.5</v>
      </c>
      <c r="D44" s="247">
        <f t="shared" si="12"/>
        <v>5.2155433277914207E-2</v>
      </c>
      <c r="E44" s="215">
        <f t="shared" si="13"/>
        <v>6.6094345687264106E-2</v>
      </c>
      <c r="F44" s="52">
        <f t="shared" si="18"/>
        <v>1.0706902300766923</v>
      </c>
      <c r="H44" s="19">
        <v>99.289000000000001</v>
      </c>
      <c r="I44" s="140">
        <v>186.75800000000001</v>
      </c>
      <c r="J44" s="247">
        <f t="shared" si="14"/>
        <v>6.7899803526941013E-2</v>
      </c>
      <c r="K44" s="215">
        <f t="shared" si="15"/>
        <v>7.6186085977465387E-2</v>
      </c>
      <c r="L44" s="52">
        <f t="shared" si="19"/>
        <v>0.88095357995346923</v>
      </c>
      <c r="N44" s="27">
        <f t="shared" si="16"/>
        <v>6.6214738246082039</v>
      </c>
      <c r="O44" s="152">
        <f t="shared" si="17"/>
        <v>6.0147504025764897</v>
      </c>
      <c r="P44" s="52">
        <f t="shared" si="8"/>
        <v>-9.1629664045015574E-2</v>
      </c>
    </row>
    <row r="45" spans="1:16" ht="20.100000000000001" customHeight="1">
      <c r="A45" s="38" t="s">
        <v>207</v>
      </c>
      <c r="B45" s="19">
        <v>5.9</v>
      </c>
      <c r="C45" s="140">
        <v>165.67000000000002</v>
      </c>
      <c r="D45" s="247">
        <f t="shared" si="12"/>
        <v>2.0521310859599458E-3</v>
      </c>
      <c r="E45" s="215">
        <f t="shared" si="13"/>
        <v>3.526521819648646E-2</v>
      </c>
      <c r="F45" s="52">
        <f t="shared" si="18"/>
        <v>27.079661016949153</v>
      </c>
      <c r="H45" s="19">
        <v>6.181</v>
      </c>
      <c r="I45" s="140">
        <v>80.987000000000009</v>
      </c>
      <c r="J45" s="247">
        <f t="shared" si="14"/>
        <v>4.2269404022602947E-3</v>
      </c>
      <c r="K45" s="215">
        <f t="shared" si="15"/>
        <v>3.3037848686840669E-2</v>
      </c>
      <c r="L45" s="52">
        <f t="shared" si="19"/>
        <v>12.102572399288142</v>
      </c>
      <c r="N45" s="27">
        <f t="shared" si="16"/>
        <v>10.476271186440677</v>
      </c>
      <c r="O45" s="152">
        <f t="shared" si="17"/>
        <v>4.8884529486328248</v>
      </c>
      <c r="P45" s="52">
        <f t="shared" si="8"/>
        <v>-0.53337854073881785</v>
      </c>
    </row>
    <row r="46" spans="1:16" ht="20.100000000000001" customHeight="1">
      <c r="A46" s="38" t="s">
        <v>201</v>
      </c>
      <c r="B46" s="19">
        <v>96.09</v>
      </c>
      <c r="C46" s="140">
        <v>83.240000000000009</v>
      </c>
      <c r="D46" s="247">
        <f t="shared" si="12"/>
        <v>3.3421911194896813E-2</v>
      </c>
      <c r="E46" s="215">
        <f t="shared" si="13"/>
        <v>1.7718819114357052E-2</v>
      </c>
      <c r="F46" s="52">
        <f t="shared" si="18"/>
        <v>-0.13372879592049114</v>
      </c>
      <c r="H46" s="19">
        <v>40.488999999999997</v>
      </c>
      <c r="I46" s="140">
        <v>38.804000000000002</v>
      </c>
      <c r="J46" s="247">
        <f t="shared" si="14"/>
        <v>2.7688818952777392E-2</v>
      </c>
      <c r="K46" s="215">
        <f t="shared" si="15"/>
        <v>1.5829709465027292E-2</v>
      </c>
      <c r="L46" s="52">
        <f t="shared" si="19"/>
        <v>-4.1616241448294483E-2</v>
      </c>
      <c r="N46" s="27">
        <f t="shared" si="16"/>
        <v>4.2136538661671343</v>
      </c>
      <c r="O46" s="152">
        <f t="shared" si="17"/>
        <v>4.6617011052378663</v>
      </c>
      <c r="P46" s="52">
        <f t="shared" si="8"/>
        <v>0.10633223641558606</v>
      </c>
    </row>
    <row r="47" spans="1:16" ht="20.100000000000001" customHeight="1">
      <c r="A47" s="38" t="s">
        <v>190</v>
      </c>
      <c r="B47" s="19">
        <v>38.15</v>
      </c>
      <c r="C47" s="140">
        <v>61.1</v>
      </c>
      <c r="D47" s="247">
        <f t="shared" si="12"/>
        <v>1.3269288293113884E-2</v>
      </c>
      <c r="E47" s="215">
        <f t="shared" si="13"/>
        <v>1.3006004900134741E-2</v>
      </c>
      <c r="F47" s="52">
        <f t="shared" si="18"/>
        <v>0.60157273918741816</v>
      </c>
      <c r="H47" s="19">
        <v>23.599000000000004</v>
      </c>
      <c r="I47" s="140">
        <v>35.384</v>
      </c>
      <c r="J47" s="247">
        <f t="shared" si="14"/>
        <v>1.6138418791933461E-2</v>
      </c>
      <c r="K47" s="215">
        <f t="shared" si="15"/>
        <v>1.443455416221332E-2</v>
      </c>
      <c r="L47" s="52">
        <f t="shared" si="19"/>
        <v>0.49938556718505001</v>
      </c>
      <c r="N47" s="27">
        <f t="shared" si="16"/>
        <v>6.1858453473132382</v>
      </c>
      <c r="O47" s="152">
        <f t="shared" si="17"/>
        <v>5.791162029459902</v>
      </c>
      <c r="P47" s="52">
        <f t="shared" si="8"/>
        <v>-6.3804265333720814E-2</v>
      </c>
    </row>
    <row r="48" spans="1:16" ht="20.100000000000001" customHeight="1">
      <c r="A48" s="38" t="s">
        <v>195</v>
      </c>
      <c r="B48" s="19">
        <v>28.569999999999997</v>
      </c>
      <c r="C48" s="140">
        <v>27.950000000000003</v>
      </c>
      <c r="D48" s="247">
        <f t="shared" si="12"/>
        <v>9.9371839196399393E-3</v>
      </c>
      <c r="E48" s="215">
        <f t="shared" si="13"/>
        <v>5.949555433040361E-3</v>
      </c>
      <c r="F48" s="52">
        <f t="shared" ref="F48:F61" si="20">(C48-B48)/B48</f>
        <v>-2.17010850542525E-2</v>
      </c>
      <c r="H48" s="19">
        <v>43.542000000000002</v>
      </c>
      <c r="I48" s="140">
        <v>34.641999999999996</v>
      </c>
      <c r="J48" s="247">
        <f t="shared" si="14"/>
        <v>2.9776644393337288E-2</v>
      </c>
      <c r="K48" s="215">
        <f t="shared" si="15"/>
        <v>1.413186257312327E-2</v>
      </c>
      <c r="L48" s="52">
        <f t="shared" ref="L48:L61" si="21">(I48-H48)/H48</f>
        <v>-0.20440034908823676</v>
      </c>
      <c r="N48" s="27">
        <f t="shared" ref="N48:N51" si="22">(H48/B48)*10</f>
        <v>15.240462023101157</v>
      </c>
      <c r="O48" s="152">
        <f t="shared" ref="O48:O51" si="23">(I48/C48)*10</f>
        <v>12.394275491949909</v>
      </c>
      <c r="P48" s="52">
        <f t="shared" ref="P48:P51" si="24">(O48-N48)/N48</f>
        <v>-0.18675198473885252</v>
      </c>
    </row>
    <row r="49" spans="1:16" ht="20.100000000000001" customHeight="1">
      <c r="A49" s="38" t="s">
        <v>210</v>
      </c>
      <c r="B49" s="19">
        <v>6.99</v>
      </c>
      <c r="C49" s="140">
        <v>41.769999999999996</v>
      </c>
      <c r="D49" s="247">
        <f t="shared" si="12"/>
        <v>2.4312536086203425E-3</v>
      </c>
      <c r="E49" s="215">
        <f t="shared" si="13"/>
        <v>8.8913391927762375E-3</v>
      </c>
      <c r="F49" s="52">
        <f t="shared" si="20"/>
        <v>4.9756795422031468</v>
      </c>
      <c r="H49" s="19">
        <v>5.8159999999999989</v>
      </c>
      <c r="I49" s="140">
        <v>27.246000000000002</v>
      </c>
      <c r="J49" s="247">
        <f t="shared" si="14"/>
        <v>3.9773313993764553E-3</v>
      </c>
      <c r="K49" s="215">
        <f t="shared" si="15"/>
        <v>1.1114737245751304E-2</v>
      </c>
      <c r="L49" s="52">
        <f t="shared" si="21"/>
        <v>3.6846629986244852</v>
      </c>
      <c r="N49" s="27">
        <f t="shared" si="22"/>
        <v>8.3204577968526454</v>
      </c>
      <c r="O49" s="152">
        <f t="shared" si="23"/>
        <v>6.5228632990184359</v>
      </c>
      <c r="P49" s="52">
        <f t="shared" si="24"/>
        <v>-0.21604514339513628</v>
      </c>
    </row>
    <row r="50" spans="1:16" ht="20.100000000000001" customHeight="1">
      <c r="A50" s="38" t="s">
        <v>196</v>
      </c>
      <c r="B50" s="19">
        <v>99.75</v>
      </c>
      <c r="C50" s="140">
        <v>26.17</v>
      </c>
      <c r="D50" s="247">
        <f t="shared" si="12"/>
        <v>3.4694928105848233E-2</v>
      </c>
      <c r="E50" s="215">
        <f t="shared" si="13"/>
        <v>5.5706570906141764E-3</v>
      </c>
      <c r="F50" s="52">
        <f t="shared" si="20"/>
        <v>-0.73764411027568921</v>
      </c>
      <c r="H50" s="19">
        <v>75.069999999999993</v>
      </c>
      <c r="I50" s="140">
        <v>22.786999999999999</v>
      </c>
      <c r="J50" s="247">
        <f t="shared" si="14"/>
        <v>5.1337391360245968E-2</v>
      </c>
      <c r="K50" s="215">
        <f t="shared" si="15"/>
        <v>9.2957321301818593E-3</v>
      </c>
      <c r="L50" s="52">
        <f t="shared" si="21"/>
        <v>-0.69645664046889566</v>
      </c>
      <c r="N50" s="27">
        <f t="shared" si="22"/>
        <v>7.5258145363408513</v>
      </c>
      <c r="O50" s="152">
        <f t="shared" si="23"/>
        <v>8.7072984333205952</v>
      </c>
      <c r="P50" s="52">
        <f t="shared" si="24"/>
        <v>0.15699083352035362</v>
      </c>
    </row>
    <row r="51" spans="1:16" ht="20.100000000000001" customHeight="1">
      <c r="A51" s="38" t="s">
        <v>200</v>
      </c>
      <c r="B51" s="19">
        <v>23.54</v>
      </c>
      <c r="C51" s="140">
        <v>23.81</v>
      </c>
      <c r="D51" s="247">
        <f t="shared" si="12"/>
        <v>8.187655214152054E-3</v>
      </c>
      <c r="E51" s="215">
        <f t="shared" si="13"/>
        <v>5.0682974905435054E-3</v>
      </c>
      <c r="F51" s="52">
        <f t="shared" si="20"/>
        <v>1.1469838572642293E-2</v>
      </c>
      <c r="H51" s="19">
        <v>19.111000000000001</v>
      </c>
      <c r="I51" s="140">
        <v>20.458000000000002</v>
      </c>
      <c r="J51" s="247">
        <f t="shared" si="14"/>
        <v>1.3069253846885051E-2</v>
      </c>
      <c r="K51" s="215">
        <f t="shared" si="15"/>
        <v>8.3456395277684853E-3</v>
      </c>
      <c r="L51" s="52">
        <f t="shared" si="21"/>
        <v>7.0482967924232184E-2</v>
      </c>
      <c r="N51" s="27">
        <f t="shared" si="22"/>
        <v>8.118521665250638</v>
      </c>
      <c r="O51" s="152">
        <f t="shared" si="23"/>
        <v>8.592188156236876</v>
      </c>
      <c r="P51" s="52">
        <f t="shared" si="24"/>
        <v>5.8343933848652829E-2</v>
      </c>
    </row>
    <row r="52" spans="1:16" ht="20.100000000000001" customHeight="1">
      <c r="A52" s="38" t="s">
        <v>238</v>
      </c>
      <c r="B52" s="19">
        <v>7.81</v>
      </c>
      <c r="C52" s="140">
        <v>14.04</v>
      </c>
      <c r="D52" s="247">
        <f t="shared" si="12"/>
        <v>2.7164650476859619E-3</v>
      </c>
      <c r="E52" s="215">
        <f t="shared" si="13"/>
        <v>2.9886138919458551E-3</v>
      </c>
      <c r="F52" s="52">
        <f t="shared" si="20"/>
        <v>0.7976952624839948</v>
      </c>
      <c r="H52" s="19">
        <v>7.5019999999999998</v>
      </c>
      <c r="I52" s="140">
        <v>11.427</v>
      </c>
      <c r="J52" s="247">
        <f t="shared" si="14"/>
        <v>5.1303198346152289E-3</v>
      </c>
      <c r="K52" s="215">
        <f t="shared" si="15"/>
        <v>4.6615320600161539E-3</v>
      </c>
      <c r="L52" s="52">
        <f t="shared" si="21"/>
        <v>0.52319381498267126</v>
      </c>
      <c r="N52" s="27">
        <f t="shared" si="16"/>
        <v>9.6056338028169019</v>
      </c>
      <c r="O52" s="152">
        <f t="shared" si="17"/>
        <v>8.1388888888888893</v>
      </c>
      <c r="P52" s="52">
        <f t="shared" si="8"/>
        <v>-0.15269631801889866</v>
      </c>
    </row>
    <row r="53" spans="1:16" ht="20.100000000000001" customHeight="1">
      <c r="A53" s="38" t="s">
        <v>212</v>
      </c>
      <c r="B53" s="19">
        <v>13.999999999999998</v>
      </c>
      <c r="C53" s="140">
        <v>18.73</v>
      </c>
      <c r="D53" s="247">
        <f t="shared" si="12"/>
        <v>4.8694635938032601E-3</v>
      </c>
      <c r="E53" s="215">
        <f t="shared" si="13"/>
        <v>3.9869471649676544E-3</v>
      </c>
      <c r="F53" s="52">
        <f t="shared" si="20"/>
        <v>0.33785714285714308</v>
      </c>
      <c r="H53" s="19">
        <v>9.9380000000000006</v>
      </c>
      <c r="I53" s="140">
        <v>11.38</v>
      </c>
      <c r="J53" s="247">
        <f t="shared" si="14"/>
        <v>6.7962034812591512E-3</v>
      </c>
      <c r="K53" s="215">
        <f t="shared" si="15"/>
        <v>4.6423588731061378E-3</v>
      </c>
      <c r="L53" s="52">
        <f t="shared" si="21"/>
        <v>0.14509961762930168</v>
      </c>
      <c r="N53" s="27">
        <f t="shared" ref="N53:N54" si="25">(H53/B53)*10</f>
        <v>7.0985714285714296</v>
      </c>
      <c r="O53" s="152">
        <f t="shared" ref="O53:O54" si="26">(I53/C53)*10</f>
        <v>6.0758142018152697</v>
      </c>
      <c r="P53" s="52">
        <f t="shared" ref="P53:P54" si="27">(O53-N53)/N53</f>
        <v>-0.14407930342711045</v>
      </c>
    </row>
    <row r="54" spans="1:16" ht="20.100000000000001" customHeight="1">
      <c r="A54" s="38" t="s">
        <v>208</v>
      </c>
      <c r="B54" s="19">
        <v>6.0000000000000005E-2</v>
      </c>
      <c r="C54" s="140">
        <v>13.81</v>
      </c>
      <c r="D54" s="247">
        <f t="shared" si="12"/>
        <v>2.0869129687728262E-5</v>
      </c>
      <c r="E54" s="215">
        <f t="shared" si="13"/>
        <v>2.939655117362697E-3</v>
      </c>
      <c r="F54" s="52">
        <f t="shared" si="20"/>
        <v>229.16666666666666</v>
      </c>
      <c r="H54" s="19">
        <v>0.32500000000000001</v>
      </c>
      <c r="I54" s="140">
        <v>11.239000000000001</v>
      </c>
      <c r="J54" s="247">
        <f t="shared" si="14"/>
        <v>2.2225459160889758E-4</v>
      </c>
      <c r="K54" s="215">
        <f t="shared" si="15"/>
        <v>4.5848393123760879E-3</v>
      </c>
      <c r="L54" s="52">
        <f t="shared" si="21"/>
        <v>33.581538461538464</v>
      </c>
      <c r="N54" s="27">
        <f t="shared" si="25"/>
        <v>54.166666666666657</v>
      </c>
      <c r="O54" s="152">
        <f t="shared" si="26"/>
        <v>8.1383055756698059</v>
      </c>
      <c r="P54" s="52">
        <f t="shared" si="27"/>
        <v>-0.84975435860301896</v>
      </c>
    </row>
    <row r="55" spans="1:16" ht="20.100000000000001" customHeight="1">
      <c r="A55" s="38" t="s">
        <v>215</v>
      </c>
      <c r="B55" s="19">
        <v>1.85</v>
      </c>
      <c r="C55" s="140">
        <v>6.7100000000000009</v>
      </c>
      <c r="D55" s="247">
        <f t="shared" si="12"/>
        <v>6.4346483203828804E-4</v>
      </c>
      <c r="E55" s="215">
        <f t="shared" si="13"/>
        <v>1.4283190324043229E-3</v>
      </c>
      <c r="F55" s="52">
        <f t="shared" si="20"/>
        <v>2.6270270270270277</v>
      </c>
      <c r="H55" s="19">
        <v>2.1910000000000003</v>
      </c>
      <c r="I55" s="140">
        <v>9.0630000000000006</v>
      </c>
      <c r="J55" s="247">
        <f t="shared" si="14"/>
        <v>1.4983378775849066E-3</v>
      </c>
      <c r="K55" s="215">
        <f t="shared" si="15"/>
        <v>3.6971615524570237E-3</v>
      </c>
      <c r="L55" s="52">
        <f t="shared" ref="L55:L60" si="28">(I55-H55)/H55</f>
        <v>3.136467366499315</v>
      </c>
      <c r="N55" s="27">
        <f t="shared" ref="N55" si="29">(H55/B55)*10</f>
        <v>11.843243243243244</v>
      </c>
      <c r="O55" s="152">
        <f t="shared" ref="O55" si="30">(I55/C55)*10</f>
        <v>13.506706408345753</v>
      </c>
      <c r="P55" s="52">
        <f t="shared" ref="P55" si="31">(O55-N55)/N55</f>
        <v>0.14045672548788876</v>
      </c>
    </row>
    <row r="56" spans="1:16" ht="20.100000000000001" customHeight="1">
      <c r="A56" s="38" t="s">
        <v>211</v>
      </c>
      <c r="B56" s="19">
        <v>0.27999999999999997</v>
      </c>
      <c r="C56" s="140">
        <v>9.58</v>
      </c>
      <c r="D56" s="247">
        <f t="shared" ref="D56:D57" si="32">B56/$B$62</f>
        <v>9.7389271876065198E-5</v>
      </c>
      <c r="E56" s="215">
        <f t="shared" ref="E56:E57" si="33">C56/$C$62</f>
        <v>2.0392393935072146E-3</v>
      </c>
      <c r="F56" s="52">
        <f t="shared" si="20"/>
        <v>33.214285714285722</v>
      </c>
      <c r="H56" s="19">
        <v>1.196</v>
      </c>
      <c r="I56" s="140">
        <v>7.8629999999999987</v>
      </c>
      <c r="J56" s="247">
        <f t="shared" si="14"/>
        <v>8.1789689712074296E-4</v>
      </c>
      <c r="K56" s="215">
        <f t="shared" si="15"/>
        <v>3.2076333760310679E-3</v>
      </c>
      <c r="L56" s="52">
        <f t="shared" si="28"/>
        <v>5.5744147157190627</v>
      </c>
      <c r="N56" s="27">
        <f t="shared" ref="N56:N60" si="34">(H56/B56)*10</f>
        <v>42.714285714285715</v>
      </c>
      <c r="O56" s="152">
        <f t="shared" ref="O56:O60" si="35">(I56/C56)*10</f>
        <v>8.2077244258872639</v>
      </c>
      <c r="P56" s="52">
        <f t="shared" ref="P56:P60" si="36">(O56-N56)/N56</f>
        <v>-0.80784591645079984</v>
      </c>
    </row>
    <row r="57" spans="1:16" ht="20.100000000000001" customHeight="1">
      <c r="A57" s="38" t="s">
        <v>205</v>
      </c>
      <c r="B57" s="19">
        <v>4.57</v>
      </c>
      <c r="C57" s="140">
        <v>8.73</v>
      </c>
      <c r="D57" s="247">
        <f t="shared" si="32"/>
        <v>1.5895320445486359E-3</v>
      </c>
      <c r="E57" s="215">
        <f t="shared" si="33"/>
        <v>1.858304791786846E-3</v>
      </c>
      <c r="F57" s="52">
        <f t="shared" si="20"/>
        <v>0.9102844638949672</v>
      </c>
      <c r="H57" s="19">
        <v>3.9140000000000006</v>
      </c>
      <c r="I57" s="140">
        <v>7.2720000000000002</v>
      </c>
      <c r="J57" s="247">
        <f t="shared" si="14"/>
        <v>2.6766291432530004E-3</v>
      </c>
      <c r="K57" s="215">
        <f t="shared" si="15"/>
        <v>2.966540749141286E-3</v>
      </c>
      <c r="L57" s="52">
        <f t="shared" si="28"/>
        <v>0.8579458354624423</v>
      </c>
      <c r="N57" s="27">
        <f t="shared" si="34"/>
        <v>8.5645514223194752</v>
      </c>
      <c r="O57" s="152">
        <f t="shared" si="35"/>
        <v>8.3298969072164954</v>
      </c>
      <c r="P57" s="52">
        <f t="shared" si="36"/>
        <v>-2.7398342718973363E-2</v>
      </c>
    </row>
    <row r="58" spans="1:16" ht="20.100000000000001" customHeight="1">
      <c r="A58" s="38" t="s">
        <v>214</v>
      </c>
      <c r="B58" s="19">
        <v>1.54</v>
      </c>
      <c r="C58" s="140">
        <v>0.98</v>
      </c>
      <c r="D58" s="247">
        <f>B58/$B$62</f>
        <v>5.3564099531835864E-4</v>
      </c>
      <c r="E58" s="215">
        <f>C58/$C$62</f>
        <v>2.0860695257171925E-4</v>
      </c>
      <c r="F58" s="52">
        <f t="shared" si="20"/>
        <v>-0.36363636363636365</v>
      </c>
      <c r="H58" s="19">
        <v>1.194</v>
      </c>
      <c r="I58" s="140">
        <v>4.1419999999999995</v>
      </c>
      <c r="J58" s="247">
        <f t="shared" si="14"/>
        <v>8.1652917655699589E-4</v>
      </c>
      <c r="K58" s="215">
        <f t="shared" si="15"/>
        <v>1.6896880889635869E-3</v>
      </c>
      <c r="L58" s="52">
        <f t="shared" si="28"/>
        <v>2.4690117252931318</v>
      </c>
      <c r="N58" s="27">
        <f t="shared" si="34"/>
        <v>7.7532467532467528</v>
      </c>
      <c r="O58" s="152">
        <f t="shared" si="35"/>
        <v>42.265306122448976</v>
      </c>
      <c r="P58" s="52">
        <f t="shared" si="36"/>
        <v>4.45130413974635</v>
      </c>
    </row>
    <row r="59" spans="1:16" ht="20.100000000000001" customHeight="1">
      <c r="A59" s="38" t="s">
        <v>216</v>
      </c>
      <c r="B59" s="19">
        <v>6.9999999999999993E-2</v>
      </c>
      <c r="C59" s="140">
        <v>1.23</v>
      </c>
      <c r="D59" s="247">
        <f>B59/$B$62</f>
        <v>2.43473179690163E-5</v>
      </c>
      <c r="E59" s="215">
        <f>C59/$C$62</f>
        <v>2.6182301190123944E-4</v>
      </c>
      <c r="F59" s="52">
        <f t="shared" si="20"/>
        <v>16.571428571428573</v>
      </c>
      <c r="H59" s="19">
        <v>0.08</v>
      </c>
      <c r="I59" s="140">
        <v>1.9079999999999999</v>
      </c>
      <c r="J59" s="247">
        <f t="shared" si="14"/>
        <v>5.470882254988248E-5</v>
      </c>
      <c r="K59" s="215">
        <f t="shared" si="15"/>
        <v>7.7834980051726804E-4</v>
      </c>
      <c r="L59" s="52">
        <f t="shared" si="28"/>
        <v>22.849999999999998</v>
      </c>
      <c r="N59" s="27">
        <f t="shared" ref="N59" si="37">(H59/B59)*10</f>
        <v>11.428571428571431</v>
      </c>
      <c r="O59" s="152">
        <f t="shared" ref="O59" si="38">(I59/C59)*10</f>
        <v>15.512195121951219</v>
      </c>
      <c r="P59" s="52">
        <f t="shared" ref="P59" si="39">(O59-N59)/N59</f>
        <v>0.35731707317073141</v>
      </c>
    </row>
    <row r="60" spans="1:16" ht="20.100000000000001" customHeight="1">
      <c r="A60" s="38" t="s">
        <v>209</v>
      </c>
      <c r="B60" s="19">
        <v>0.93</v>
      </c>
      <c r="C60" s="140">
        <v>1.42</v>
      </c>
      <c r="D60" s="247">
        <f>B60/$B$62</f>
        <v>3.2347151015978804E-4</v>
      </c>
      <c r="E60" s="215">
        <f>C60/$C$62</f>
        <v>3.0226721699167479E-4</v>
      </c>
      <c r="F60" s="52">
        <f t="shared" si="20"/>
        <v>0.52688172043010739</v>
      </c>
      <c r="H60" s="19">
        <v>1.1020000000000001</v>
      </c>
      <c r="I60" s="140">
        <v>1.7889999999999997</v>
      </c>
      <c r="J60" s="247">
        <f t="shared" si="14"/>
        <v>7.5361403062463119E-4</v>
      </c>
      <c r="K60" s="215">
        <f t="shared" si="15"/>
        <v>7.2980492302169415E-4</v>
      </c>
      <c r="L60" s="52">
        <f t="shared" si="28"/>
        <v>0.62341197822141525</v>
      </c>
      <c r="N60" s="27">
        <f t="shared" si="34"/>
        <v>11.8494623655914</v>
      </c>
      <c r="O60" s="152">
        <f t="shared" si="35"/>
        <v>12.598591549295772</v>
      </c>
      <c r="P60" s="52">
        <f t="shared" si="36"/>
        <v>6.3220520947828165E-2</v>
      </c>
    </row>
    <row r="61" spans="1:16" ht="20.100000000000001" customHeight="1" thickBot="1">
      <c r="A61" s="8" t="s">
        <v>17</v>
      </c>
      <c r="B61" s="19">
        <f>B62-SUM(B39:B60)</f>
        <v>3.5699999999992542</v>
      </c>
      <c r="C61" s="140">
        <f>C62-SUM(C39:C60)</f>
        <v>1.8000000000010914</v>
      </c>
      <c r="D61" s="247">
        <f>B61/$B$62</f>
        <v>1.2417132164195721E-3</v>
      </c>
      <c r="E61" s="215">
        <f>C61/$C$62</f>
        <v>3.8315562717277789E-4</v>
      </c>
      <c r="F61" s="52">
        <f t="shared" si="20"/>
        <v>-0.49579831932732005</v>
      </c>
      <c r="H61" s="19">
        <f>H62-SUM(H39:H60)</f>
        <v>2.5950000000000273</v>
      </c>
      <c r="I61" s="140">
        <f>I62-SUM(I39:I60)</f>
        <v>0.91400000000021464</v>
      </c>
      <c r="J61" s="247">
        <f t="shared" si="14"/>
        <v>1.7746174314618316E-3</v>
      </c>
      <c r="K61" s="215">
        <f t="shared" si="15"/>
        <v>3.7285729437785644E-4</v>
      </c>
      <c r="L61" s="52">
        <f t="shared" si="21"/>
        <v>-0.6477842003852774</v>
      </c>
      <c r="N61" s="27">
        <f t="shared" ref="N61" si="40">(H61/B61)*10</f>
        <v>7.2689075630268052</v>
      </c>
      <c r="O61" s="152">
        <f t="shared" ref="O61" si="41">(I61/C61)*10</f>
        <v>5.077777777775891</v>
      </c>
      <c r="P61" s="52">
        <f t="shared" ref="P61" si="42">(O61-N61)/N61</f>
        <v>-0.30143866409803649</v>
      </c>
    </row>
    <row r="62" spans="1:16" ht="26.25" customHeight="1" thickBot="1">
      <c r="A62" s="12" t="s">
        <v>18</v>
      </c>
      <c r="B62" s="17">
        <v>2875.0599999999995</v>
      </c>
      <c r="C62" s="145">
        <v>4697.8300000000008</v>
      </c>
      <c r="D62" s="253">
        <f>SUM(D39:D61)</f>
        <v>0.99999999999999967</v>
      </c>
      <c r="E62" s="254">
        <f>SUM(E39:E61)</f>
        <v>1</v>
      </c>
      <c r="F62" s="57">
        <f t="shared" si="18"/>
        <v>0.63399372534834109</v>
      </c>
      <c r="G62" s="1"/>
      <c r="H62" s="17">
        <v>1462.287</v>
      </c>
      <c r="I62" s="145">
        <v>2451.34</v>
      </c>
      <c r="J62" s="253">
        <f>SUM(J39:J61)</f>
        <v>1</v>
      </c>
      <c r="K62" s="254">
        <f>SUM(K39:K61)</f>
        <v>0.99999999999999978</v>
      </c>
      <c r="L62" s="57">
        <f t="shared" si="19"/>
        <v>0.67637406336786154</v>
      </c>
      <c r="M62" s="1"/>
      <c r="N62" s="29">
        <f t="shared" si="16"/>
        <v>5.0861095072798488</v>
      </c>
      <c r="O62" s="146">
        <f t="shared" si="17"/>
        <v>5.2180261950730431</v>
      </c>
      <c r="P62" s="57">
        <f t="shared" si="8"/>
        <v>2.5936658973696763E-2</v>
      </c>
    </row>
    <row r="64" spans="1:16" ht="15.75" thickBot="1"/>
    <row r="65" spans="1:16">
      <c r="A65" s="492" t="s">
        <v>15</v>
      </c>
      <c r="B65" s="486" t="s">
        <v>1</v>
      </c>
      <c r="C65" s="479"/>
      <c r="D65" s="486" t="s">
        <v>102</v>
      </c>
      <c r="E65" s="479"/>
      <c r="F65" s="130" t="s">
        <v>0</v>
      </c>
      <c r="H65" s="495" t="s">
        <v>19</v>
      </c>
      <c r="I65" s="496"/>
      <c r="J65" s="486" t="s">
        <v>102</v>
      </c>
      <c r="K65" s="484"/>
      <c r="L65" s="130" t="s">
        <v>0</v>
      </c>
      <c r="N65" s="478" t="s">
        <v>22</v>
      </c>
      <c r="O65" s="479"/>
      <c r="P65" s="130" t="s">
        <v>0</v>
      </c>
    </row>
    <row r="66" spans="1:16">
      <c r="A66" s="493"/>
      <c r="B66" s="487" t="str">
        <f>B5</f>
        <v>jan-abr</v>
      </c>
      <c r="C66" s="481"/>
      <c r="D66" s="487" t="str">
        <f>B5</f>
        <v>jan-abr</v>
      </c>
      <c r="E66" s="481"/>
      <c r="F66" s="131" t="str">
        <f>F37</f>
        <v>2026/2025</v>
      </c>
      <c r="H66" s="476" t="str">
        <f>B5</f>
        <v>jan-abr</v>
      </c>
      <c r="I66" s="481"/>
      <c r="J66" s="487" t="str">
        <f>B5</f>
        <v>jan-abr</v>
      </c>
      <c r="K66" s="477"/>
      <c r="L66" s="131" t="str">
        <f>L37</f>
        <v>2026/2025</v>
      </c>
      <c r="N66" s="476" t="str">
        <f>B5</f>
        <v>jan-abr</v>
      </c>
      <c r="O66" s="477"/>
      <c r="P66" s="131" t="str">
        <f>P37</f>
        <v>2026/2025</v>
      </c>
    </row>
    <row r="67" spans="1:16" ht="19.5" customHeight="1" thickBot="1">
      <c r="A67" s="494"/>
      <c r="B67" s="99">
        <f>B6</f>
        <v>2025</v>
      </c>
      <c r="C67" s="134">
        <f>C6</f>
        <v>2026</v>
      </c>
      <c r="D67" s="99">
        <f>B6</f>
        <v>2025</v>
      </c>
      <c r="E67" s="134">
        <f>C6</f>
        <v>2026</v>
      </c>
      <c r="F67" s="132" t="s">
        <v>1</v>
      </c>
      <c r="H67" s="25">
        <f>B6</f>
        <v>2025</v>
      </c>
      <c r="I67" s="134">
        <f>C6</f>
        <v>2026</v>
      </c>
      <c r="J67" s="99">
        <f>B6</f>
        <v>2025</v>
      </c>
      <c r="K67" s="134">
        <f>C6</f>
        <v>2026</v>
      </c>
      <c r="L67" s="259">
        <v>1000</v>
      </c>
      <c r="N67" s="25">
        <f>B6</f>
        <v>2025</v>
      </c>
      <c r="O67" s="134">
        <f>C6</f>
        <v>2026</v>
      </c>
      <c r="P67" s="132" t="s">
        <v>23</v>
      </c>
    </row>
    <row r="68" spans="1:16" ht="20.100000000000001" customHeight="1">
      <c r="A68" s="38" t="s">
        <v>183</v>
      </c>
      <c r="B68" s="111">
        <v>663.86</v>
      </c>
      <c r="C68" s="412">
        <v>520.94000000000005</v>
      </c>
      <c r="D68" s="247">
        <f t="shared" ref="D68:D78" si="43">B68/$B$95</f>
        <v>0.22582730093071354</v>
      </c>
      <c r="E68" s="246">
        <f t="shared" ref="E68:E78" si="44">C68/$C$95</f>
        <v>0.1691006768052197</v>
      </c>
      <c r="F68" s="61">
        <f t="shared" ref="F68:F94" si="45">(C68-B68)/B68</f>
        <v>-0.21528635555689446</v>
      </c>
      <c r="H68" s="19">
        <v>811.66899999999998</v>
      </c>
      <c r="I68" s="147">
        <v>650.05499999999995</v>
      </c>
      <c r="J68" s="245">
        <f t="shared" ref="J68:J78" si="46">H68/$H$95</f>
        <v>0.29965271150467454</v>
      </c>
      <c r="K68" s="246">
        <f t="shared" ref="K68:K78" si="47">I68/$I$95</f>
        <v>0.27592311819376486</v>
      </c>
      <c r="L68" s="61">
        <f t="shared" ref="L68:L94" si="48">(I68-H68)/H68</f>
        <v>-0.19911318530090472</v>
      </c>
      <c r="N68" s="41">
        <f t="shared" ref="N68:N69" si="49">(H68/B68)*10</f>
        <v>12.2265086012111</v>
      </c>
      <c r="O68" s="149">
        <f t="shared" ref="O68:O69" si="50">(I68/C68)*10</f>
        <v>12.478500403117438</v>
      </c>
      <c r="P68" s="61">
        <f t="shared" si="8"/>
        <v>2.0610282961840625E-2</v>
      </c>
    </row>
    <row r="69" spans="1:16" ht="20.100000000000001" customHeight="1">
      <c r="A69" s="38" t="s">
        <v>199</v>
      </c>
      <c r="B69" s="8">
        <v>776.05</v>
      </c>
      <c r="C69" s="413">
        <v>731.11</v>
      </c>
      <c r="D69" s="247">
        <f t="shared" si="43"/>
        <v>0.26399131878299675</v>
      </c>
      <c r="E69" s="215">
        <f t="shared" si="44"/>
        <v>0.23732329216236836</v>
      </c>
      <c r="F69" s="52">
        <f t="shared" si="45"/>
        <v>-5.7908639907222399E-2</v>
      </c>
      <c r="H69" s="19">
        <v>491.84700000000004</v>
      </c>
      <c r="I69" s="140">
        <v>416.02600000000001</v>
      </c>
      <c r="J69" s="214">
        <f t="shared" si="46"/>
        <v>0.18158052998875115</v>
      </c>
      <c r="K69" s="215">
        <f t="shared" si="47"/>
        <v>0.17658689060107105</v>
      </c>
      <c r="L69" s="52">
        <f t="shared" si="48"/>
        <v>-0.1541556622282946</v>
      </c>
      <c r="N69" s="40">
        <f t="shared" si="49"/>
        <v>6.3378261709941377</v>
      </c>
      <c r="O69" s="143">
        <f t="shared" si="50"/>
        <v>5.6903338758873492</v>
      </c>
      <c r="P69" s="52">
        <f t="shared" si="8"/>
        <v>-0.10216315147141757</v>
      </c>
    </row>
    <row r="70" spans="1:16" ht="20.100000000000001" customHeight="1">
      <c r="A70" s="38" t="s">
        <v>185</v>
      </c>
      <c r="B70" s="8">
        <v>438.15999999999985</v>
      </c>
      <c r="C70" s="413">
        <v>334.42</v>
      </c>
      <c r="D70" s="247">
        <f t="shared" si="43"/>
        <v>0.14905023676046367</v>
      </c>
      <c r="E70" s="215">
        <f t="shared" si="44"/>
        <v>0.10855501274081771</v>
      </c>
      <c r="F70" s="52">
        <f t="shared" si="45"/>
        <v>-0.23676282636479795</v>
      </c>
      <c r="H70" s="19">
        <v>485.45</v>
      </c>
      <c r="I70" s="140">
        <v>237.88400000000001</v>
      </c>
      <c r="J70" s="214">
        <f t="shared" si="46"/>
        <v>0.17921887961711516</v>
      </c>
      <c r="K70" s="215">
        <f t="shared" si="47"/>
        <v>0.10097252547616059</v>
      </c>
      <c r="L70" s="52">
        <f t="shared" si="48"/>
        <v>-0.50997219075084965</v>
      </c>
      <c r="N70" s="40">
        <f t="shared" ref="N70:N71" si="51">(H70/B70)*10</f>
        <v>11.07928610553223</v>
      </c>
      <c r="O70" s="143">
        <f t="shared" ref="O70:O71" si="52">(I70/C70)*10</f>
        <v>7.1133305424316724</v>
      </c>
      <c r="P70" s="52">
        <f t="shared" ref="P70:P71" si="53">(O70-N70)/N70</f>
        <v>-0.3579612914879266</v>
      </c>
    </row>
    <row r="71" spans="1:16" ht="20.100000000000001" customHeight="1">
      <c r="A71" s="38" t="s">
        <v>217</v>
      </c>
      <c r="B71" s="8">
        <v>159.31</v>
      </c>
      <c r="C71" s="413">
        <v>186.38</v>
      </c>
      <c r="D71" s="247">
        <f t="shared" si="43"/>
        <v>5.4192973384858213E-2</v>
      </c>
      <c r="E71" s="215">
        <f t="shared" si="44"/>
        <v>6.0500219109603501E-2</v>
      </c>
      <c r="F71" s="52">
        <f t="shared" si="45"/>
        <v>0.16992028121272984</v>
      </c>
      <c r="H71" s="19">
        <v>156.512</v>
      </c>
      <c r="I71" s="140">
        <v>171.19499999999999</v>
      </c>
      <c r="J71" s="214">
        <f t="shared" si="46"/>
        <v>5.7781244796856375E-2</v>
      </c>
      <c r="K71" s="215">
        <f t="shared" si="47"/>
        <v>7.2665633245158609E-2</v>
      </c>
      <c r="L71" s="52">
        <f t="shared" si="48"/>
        <v>9.3813892864444859E-2</v>
      </c>
      <c r="N71" s="40">
        <f t="shared" si="51"/>
        <v>9.824367585211224</v>
      </c>
      <c r="O71" s="143">
        <f t="shared" si="52"/>
        <v>9.1852666595128234</v>
      </c>
      <c r="P71" s="52">
        <f t="shared" si="53"/>
        <v>-6.5052627576807021E-2</v>
      </c>
    </row>
    <row r="72" spans="1:16" ht="20.100000000000001" customHeight="1">
      <c r="A72" s="38" t="s">
        <v>192</v>
      </c>
      <c r="B72" s="8">
        <v>223.61</v>
      </c>
      <c r="C72" s="413">
        <v>354.52</v>
      </c>
      <c r="D72" s="247">
        <f t="shared" si="43"/>
        <v>7.6066102432917865E-2</v>
      </c>
      <c r="E72" s="215">
        <f t="shared" si="44"/>
        <v>0.11507960982260237</v>
      </c>
      <c r="F72" s="52">
        <f t="shared" si="45"/>
        <v>0.58543893385805623</v>
      </c>
      <c r="H72" s="19">
        <v>110.28200000000001</v>
      </c>
      <c r="I72" s="140">
        <v>160.80499999999998</v>
      </c>
      <c r="J72" s="214">
        <f t="shared" si="46"/>
        <v>4.0714010674497265E-2</v>
      </c>
      <c r="K72" s="215">
        <f t="shared" si="47"/>
        <v>6.825548149179432E-2</v>
      </c>
      <c r="L72" s="52">
        <f t="shared" si="48"/>
        <v>0.45812553272519507</v>
      </c>
      <c r="N72" s="40">
        <f t="shared" ref="N72:N80" si="54">(H72/B72)*10</f>
        <v>4.9318903447967442</v>
      </c>
      <c r="O72" s="143">
        <f t="shared" ref="O72:O80" si="55">(I72/C72)*10</f>
        <v>4.5358512918876226</v>
      </c>
      <c r="P72" s="52">
        <f t="shared" ref="P72:P80" si="56">(O72-N72)/N72</f>
        <v>-8.0301674453681179E-2</v>
      </c>
    </row>
    <row r="73" spans="1:16" ht="20.100000000000001" customHeight="1">
      <c r="A73" s="38" t="s">
        <v>189</v>
      </c>
      <c r="B73" s="8">
        <v>167.63</v>
      </c>
      <c r="C73" s="413">
        <v>197.53</v>
      </c>
      <c r="D73" s="247">
        <f t="shared" si="43"/>
        <v>5.70232134109835E-2</v>
      </c>
      <c r="E73" s="215">
        <f t="shared" si="44"/>
        <v>6.411958515248406E-2</v>
      </c>
      <c r="F73" s="52">
        <f t="shared" si="45"/>
        <v>0.17836902702380247</v>
      </c>
      <c r="H73" s="19">
        <v>137.11699999999999</v>
      </c>
      <c r="I73" s="140">
        <v>150.185</v>
      </c>
      <c r="J73" s="214">
        <f t="shared" si="46"/>
        <v>5.0620980773426673E-2</v>
      </c>
      <c r="K73" s="215">
        <f t="shared" si="47"/>
        <v>6.3747703664967709E-2</v>
      </c>
      <c r="L73" s="52">
        <f t="shared" si="48"/>
        <v>9.5305469051977607E-2</v>
      </c>
      <c r="N73" s="40">
        <f t="shared" si="54"/>
        <v>8.1797410964624468</v>
      </c>
      <c r="O73" s="143">
        <f t="shared" si="55"/>
        <v>7.6031488887763885</v>
      </c>
      <c r="P73" s="52">
        <f t="shared" si="56"/>
        <v>-7.0490276022968673E-2</v>
      </c>
    </row>
    <row r="74" spans="1:16" ht="20.100000000000001" customHeight="1">
      <c r="A74" s="38" t="s">
        <v>198</v>
      </c>
      <c r="B74" s="8">
        <v>82.77000000000001</v>
      </c>
      <c r="C74" s="413">
        <v>51.89</v>
      </c>
      <c r="D74" s="247">
        <f t="shared" si="43"/>
        <v>2.8156125836825776E-2</v>
      </c>
      <c r="E74" s="215">
        <f t="shared" si="44"/>
        <v>1.6843847889244156E-2</v>
      </c>
      <c r="F74" s="52">
        <f t="shared" si="45"/>
        <v>-0.3730820345535823</v>
      </c>
      <c r="H74" s="19">
        <v>200.46100000000001</v>
      </c>
      <c r="I74" s="140">
        <v>133.36500000000001</v>
      </c>
      <c r="J74" s="214">
        <f t="shared" si="46"/>
        <v>7.4006377231283393E-2</v>
      </c>
      <c r="K74" s="215">
        <f t="shared" si="47"/>
        <v>5.6608266466547381E-2</v>
      </c>
      <c r="L74" s="52">
        <f t="shared" si="48"/>
        <v>-0.3347084969146118</v>
      </c>
      <c r="N74" s="40">
        <f t="shared" si="54"/>
        <v>24.219040715234989</v>
      </c>
      <c r="O74" s="143">
        <f t="shared" si="55"/>
        <v>25.701483908267488</v>
      </c>
      <c r="P74" s="52">
        <f t="shared" si="56"/>
        <v>6.1209822901861152E-2</v>
      </c>
    </row>
    <row r="75" spans="1:16" ht="20.100000000000001" customHeight="1">
      <c r="A75" s="38" t="s">
        <v>218</v>
      </c>
      <c r="B75" s="8">
        <v>121.5</v>
      </c>
      <c r="C75" s="413">
        <v>268.61</v>
      </c>
      <c r="D75" s="247">
        <f t="shared" si="43"/>
        <v>4.1331029227671033E-2</v>
      </c>
      <c r="E75" s="215">
        <f t="shared" si="44"/>
        <v>8.7192637917322652E-2</v>
      </c>
      <c r="F75" s="52">
        <f t="shared" si="45"/>
        <v>1.2107818930041154</v>
      </c>
      <c r="H75" s="19">
        <v>32.076999999999998</v>
      </c>
      <c r="I75" s="140">
        <v>114.50399999999999</v>
      </c>
      <c r="J75" s="214">
        <f t="shared" si="46"/>
        <v>1.1842216503199511E-2</v>
      </c>
      <c r="K75" s="215">
        <f t="shared" si="47"/>
        <v>4.8602503981445958E-2</v>
      </c>
      <c r="L75" s="52">
        <f t="shared" si="48"/>
        <v>2.5696605044112601</v>
      </c>
      <c r="N75" s="40">
        <f t="shared" si="54"/>
        <v>2.6400823045267492</v>
      </c>
      <c r="O75" s="143">
        <f t="shared" si="55"/>
        <v>4.26283459290421</v>
      </c>
      <c r="P75" s="52">
        <f t="shared" si="56"/>
        <v>0.61465973450715927</v>
      </c>
    </row>
    <row r="76" spans="1:16" ht="20.100000000000001" customHeight="1">
      <c r="A76" s="38" t="s">
        <v>193</v>
      </c>
      <c r="B76" s="8">
        <v>94.5</v>
      </c>
      <c r="C76" s="413">
        <v>178.48000000000002</v>
      </c>
      <c r="D76" s="247">
        <f t="shared" si="43"/>
        <v>3.2146356065966358E-2</v>
      </c>
      <c r="E76" s="215">
        <f t="shared" si="44"/>
        <v>5.793582523168813E-2</v>
      </c>
      <c r="F76" s="52">
        <f t="shared" si="45"/>
        <v>0.88867724867724884</v>
      </c>
      <c r="H76" s="19">
        <v>58.061999999999998</v>
      </c>
      <c r="I76" s="140">
        <v>101.169</v>
      </c>
      <c r="J76" s="214">
        <f t="shared" si="46"/>
        <v>2.1435382816621568E-2</v>
      </c>
      <c r="K76" s="215">
        <f t="shared" si="47"/>
        <v>4.2942314026574675E-2</v>
      </c>
      <c r="L76" s="52">
        <f t="shared" si="48"/>
        <v>0.74243050532189725</v>
      </c>
      <c r="N76" s="40">
        <f t="shared" si="54"/>
        <v>6.1441269841269843</v>
      </c>
      <c r="O76" s="143">
        <f t="shared" si="55"/>
        <v>5.6683662034961895</v>
      </c>
      <c r="P76" s="52">
        <f t="shared" si="56"/>
        <v>-7.7433422495970017E-2</v>
      </c>
    </row>
    <row r="77" spans="1:16" ht="20.100000000000001" customHeight="1">
      <c r="A77" s="38" t="s">
        <v>249</v>
      </c>
      <c r="B77" s="8">
        <v>10.01</v>
      </c>
      <c r="C77" s="413">
        <v>45.29</v>
      </c>
      <c r="D77" s="247">
        <f t="shared" si="43"/>
        <v>3.4051325314319921E-3</v>
      </c>
      <c r="E77" s="215">
        <f t="shared" si="44"/>
        <v>1.4701442877314853E-2</v>
      </c>
      <c r="F77" s="52">
        <f t="shared" si="45"/>
        <v>3.5244755244755246</v>
      </c>
      <c r="H77" s="19">
        <v>15.211</v>
      </c>
      <c r="I77" s="140">
        <v>43.440000000000005</v>
      </c>
      <c r="J77" s="214">
        <f t="shared" si="46"/>
        <v>5.6156110368852383E-3</v>
      </c>
      <c r="K77" s="215">
        <f t="shared" si="47"/>
        <v>1.843859404871457E-2</v>
      </c>
      <c r="L77" s="52">
        <f t="shared" si="48"/>
        <v>1.8558280191966343</v>
      </c>
      <c r="N77" s="40">
        <f t="shared" si="54"/>
        <v>15.195804195804197</v>
      </c>
      <c r="O77" s="143">
        <f t="shared" si="55"/>
        <v>9.5915213071318188</v>
      </c>
      <c r="P77" s="52">
        <f t="shared" si="56"/>
        <v>-0.36880462635994016</v>
      </c>
    </row>
    <row r="78" spans="1:16" ht="20.100000000000001" customHeight="1">
      <c r="A78" s="38" t="s">
        <v>184</v>
      </c>
      <c r="B78" s="8">
        <v>19.72</v>
      </c>
      <c r="C78" s="413">
        <v>55.11</v>
      </c>
      <c r="D78" s="247">
        <f t="shared" si="43"/>
        <v>6.7082131388450433E-3</v>
      </c>
      <c r="E78" s="215">
        <f t="shared" si="44"/>
        <v>1.7889081849609662E-2</v>
      </c>
      <c r="F78" s="52">
        <f t="shared" si="45"/>
        <v>1.7946247464503045</v>
      </c>
      <c r="H78" s="19">
        <v>12.486999999999998</v>
      </c>
      <c r="I78" s="140">
        <v>42.830999999999996</v>
      </c>
      <c r="J78" s="214">
        <f t="shared" si="46"/>
        <v>4.6099621995651799E-3</v>
      </c>
      <c r="K78" s="215">
        <f t="shared" si="47"/>
        <v>1.8180097184633828E-2</v>
      </c>
      <c r="L78" s="52">
        <f t="shared" si="48"/>
        <v>2.430047249139105</v>
      </c>
      <c r="N78" s="40">
        <f t="shared" si="54"/>
        <v>6.3321501014198773</v>
      </c>
      <c r="O78" s="143">
        <f t="shared" si="55"/>
        <v>7.7719107240065322</v>
      </c>
      <c r="P78" s="52">
        <f t="shared" si="56"/>
        <v>0.22737310384727186</v>
      </c>
    </row>
    <row r="79" spans="1:16" ht="20.100000000000001" customHeight="1">
      <c r="A79" s="38" t="s">
        <v>219</v>
      </c>
      <c r="B79" s="8">
        <v>4.4099999999999993</v>
      </c>
      <c r="C79" s="413">
        <v>31.34</v>
      </c>
      <c r="D79" s="247">
        <f t="shared" ref="D79:D91" si="57">B79/$B$95</f>
        <v>1.5001632830784299E-3</v>
      </c>
      <c r="E79" s="215">
        <f t="shared" ref="E79:E91" si="58">C79/$C$95</f>
        <v>1.0173177738464287E-2</v>
      </c>
      <c r="F79" s="52">
        <f t="shared" si="45"/>
        <v>6.1065759637188215</v>
      </c>
      <c r="H79" s="19">
        <v>7.41</v>
      </c>
      <c r="I79" s="140">
        <v>42.653999999999996</v>
      </c>
      <c r="J79" s="214">
        <f t="shared" ref="J79:J90" si="59">H79/$H$95</f>
        <v>2.7356306477759264E-3</v>
      </c>
      <c r="K79" s="215">
        <f t="shared" ref="K79:K90" si="60">I79/$I$95</f>
        <v>1.8104967554186717E-2</v>
      </c>
      <c r="L79" s="52">
        <f t="shared" si="48"/>
        <v>4.7562753036437249</v>
      </c>
      <c r="N79" s="40">
        <f t="shared" si="54"/>
        <v>16.802721088435376</v>
      </c>
      <c r="O79" s="143">
        <f t="shared" si="55"/>
        <v>13.610082961072113</v>
      </c>
      <c r="P79" s="52">
        <f t="shared" si="56"/>
        <v>-0.1900072083896355</v>
      </c>
    </row>
    <row r="80" spans="1:16" ht="20.100000000000001" customHeight="1">
      <c r="A80" s="38" t="s">
        <v>229</v>
      </c>
      <c r="B80" s="8">
        <v>30.5</v>
      </c>
      <c r="C80" s="413">
        <v>23.61</v>
      </c>
      <c r="D80" s="247">
        <f t="shared" si="57"/>
        <v>1.037527894192565E-2</v>
      </c>
      <c r="E80" s="215">
        <f t="shared" si="58"/>
        <v>7.6639670199470898E-3</v>
      </c>
      <c r="F80" s="52">
        <f t="shared" si="45"/>
        <v>-0.2259016393442623</v>
      </c>
      <c r="H80" s="19">
        <v>36.484000000000002</v>
      </c>
      <c r="I80" s="140">
        <v>27.175999999999998</v>
      </c>
      <c r="J80" s="214">
        <f t="shared" si="59"/>
        <v>1.3469196835824142E-2</v>
      </c>
      <c r="K80" s="215">
        <f t="shared" si="60"/>
        <v>1.1535157271359738E-2</v>
      </c>
      <c r="L80" s="52">
        <f t="shared" si="48"/>
        <v>-0.25512553448086839</v>
      </c>
      <c r="N80" s="40">
        <f t="shared" si="54"/>
        <v>11.961967213114754</v>
      </c>
      <c r="O80" s="143">
        <f t="shared" si="55"/>
        <v>11.510376958915714</v>
      </c>
      <c r="P80" s="52">
        <f t="shared" si="56"/>
        <v>-3.7752172878715927E-2</v>
      </c>
    </row>
    <row r="81" spans="1:16" ht="20.100000000000001" customHeight="1">
      <c r="A81" s="38" t="s">
        <v>255</v>
      </c>
      <c r="B81" s="8">
        <v>12.6</v>
      </c>
      <c r="C81" s="413">
        <v>22.5</v>
      </c>
      <c r="D81" s="247">
        <f t="shared" si="57"/>
        <v>4.2861808087955146E-3</v>
      </c>
      <c r="E81" s="215">
        <f t="shared" si="58"/>
        <v>7.3036534497589803E-3</v>
      </c>
      <c r="F81" s="52">
        <f t="shared" si="45"/>
        <v>0.78571428571428581</v>
      </c>
      <c r="H81" s="19">
        <v>8.3219999999999992</v>
      </c>
      <c r="I81" s="140">
        <v>14.64</v>
      </c>
      <c r="J81" s="214">
        <f t="shared" si="59"/>
        <v>3.0723236505791167E-3</v>
      </c>
      <c r="K81" s="215">
        <f t="shared" si="60"/>
        <v>6.2141118064728655E-3</v>
      </c>
      <c r="L81" s="52">
        <f t="shared" si="48"/>
        <v>0.75919250180245157</v>
      </c>
      <c r="N81" s="40">
        <f t="shared" ref="N81:N93" si="61">(H81/B81)*10</f>
        <v>6.6047619047619044</v>
      </c>
      <c r="O81" s="143">
        <f t="shared" ref="O81:O93" si="62">(I81/C81)*10</f>
        <v>6.5066666666666677</v>
      </c>
      <c r="P81" s="52">
        <f t="shared" ref="P81:P93" si="63">(O81-N81)/N81</f>
        <v>-1.4852198990627039E-2</v>
      </c>
    </row>
    <row r="82" spans="1:16" ht="20.100000000000001" customHeight="1">
      <c r="A82" s="38" t="s">
        <v>256</v>
      </c>
      <c r="B82" s="8"/>
      <c r="C82" s="413">
        <v>14.13</v>
      </c>
      <c r="D82" s="247">
        <f t="shared" si="57"/>
        <v>0</v>
      </c>
      <c r="E82" s="215">
        <f t="shared" si="58"/>
        <v>4.5866943664486402E-3</v>
      </c>
      <c r="F82" s="52"/>
      <c r="H82" s="19"/>
      <c r="I82" s="140">
        <v>9.923</v>
      </c>
      <c r="J82" s="214">
        <f t="shared" si="59"/>
        <v>0</v>
      </c>
      <c r="K82" s="215">
        <f t="shared" si="60"/>
        <v>4.2119283781168193E-3</v>
      </c>
      <c r="L82" s="52"/>
      <c r="N82" s="40"/>
      <c r="O82" s="143">
        <f t="shared" si="62"/>
        <v>7.0226468506723281</v>
      </c>
      <c r="P82" s="52"/>
    </row>
    <row r="83" spans="1:16" ht="20.100000000000001" customHeight="1">
      <c r="A83" s="38" t="s">
        <v>197</v>
      </c>
      <c r="B83" s="8">
        <v>37.900000000000006</v>
      </c>
      <c r="C83" s="413">
        <v>10.33</v>
      </c>
      <c r="D83" s="247">
        <f t="shared" si="57"/>
        <v>1.289255973439286E-2</v>
      </c>
      <c r="E83" s="215">
        <f t="shared" si="58"/>
        <v>3.353188450489345E-3</v>
      </c>
      <c r="F83" s="52">
        <f t="shared" si="45"/>
        <v>-0.72744063324538266</v>
      </c>
      <c r="H83" s="19">
        <v>25.599</v>
      </c>
      <c r="I83" s="140">
        <v>6.3940000000000001</v>
      </c>
      <c r="J83" s="214">
        <f t="shared" si="59"/>
        <v>9.4506624767093025E-3</v>
      </c>
      <c r="K83" s="215">
        <f t="shared" si="60"/>
        <v>2.7140048422532445E-3</v>
      </c>
      <c r="L83" s="52">
        <f t="shared" si="48"/>
        <v>-0.75022461814914643</v>
      </c>
      <c r="N83" s="40">
        <f t="shared" si="61"/>
        <v>6.7543535620052761</v>
      </c>
      <c r="O83" s="143">
        <f t="shared" si="62"/>
        <v>6.1897386253630202</v>
      </c>
      <c r="P83" s="52">
        <f t="shared" si="63"/>
        <v>-8.3592742289704688E-2</v>
      </c>
    </row>
    <row r="84" spans="1:16" ht="20.100000000000001" customHeight="1">
      <c r="A84" s="38" t="s">
        <v>225</v>
      </c>
      <c r="B84" s="8">
        <v>45.06</v>
      </c>
      <c r="C84" s="413">
        <v>6.3</v>
      </c>
      <c r="D84" s="247">
        <f t="shared" si="57"/>
        <v>1.5328198987644913E-2</v>
      </c>
      <c r="E84" s="215">
        <f t="shared" si="58"/>
        <v>2.0450229659325146E-3</v>
      </c>
      <c r="F84" s="52">
        <f t="shared" si="45"/>
        <v>-0.86018641810918783</v>
      </c>
      <c r="H84" s="19">
        <v>43.106999999999999</v>
      </c>
      <c r="I84" s="140">
        <v>6.3</v>
      </c>
      <c r="J84" s="214">
        <f t="shared" si="59"/>
        <v>1.5914282096312665E-2</v>
      </c>
      <c r="K84" s="215">
        <f t="shared" si="60"/>
        <v>2.6741054904903722E-3</v>
      </c>
      <c r="L84" s="52">
        <f t="shared" si="48"/>
        <v>-0.85385204259169056</v>
      </c>
      <c r="N84" s="40">
        <f t="shared" si="61"/>
        <v>9.5665778961384813</v>
      </c>
      <c r="O84" s="143">
        <f t="shared" si="62"/>
        <v>10</v>
      </c>
      <c r="P84" s="52">
        <f t="shared" si="63"/>
        <v>4.5305866796576041E-2</v>
      </c>
    </row>
    <row r="85" spans="1:16" ht="20.100000000000001" customHeight="1">
      <c r="A85" s="38" t="s">
        <v>186</v>
      </c>
      <c r="B85" s="8">
        <v>6.83</v>
      </c>
      <c r="C85" s="413">
        <v>16.61</v>
      </c>
      <c r="D85" s="247">
        <f t="shared" si="57"/>
        <v>2.3233821368312197E-3</v>
      </c>
      <c r="E85" s="215">
        <f t="shared" si="58"/>
        <v>5.3917192800220738E-3</v>
      </c>
      <c r="F85" s="52">
        <f t="shared" si="45"/>
        <v>1.4319180087847729</v>
      </c>
      <c r="H85" s="19">
        <v>7.2149999999999999</v>
      </c>
      <c r="I85" s="140">
        <v>6.1349999999999998</v>
      </c>
      <c r="J85" s="214">
        <f t="shared" si="59"/>
        <v>2.6636403675712964E-3</v>
      </c>
      <c r="K85" s="215">
        <f t="shared" si="60"/>
        <v>2.6040693943108623E-3</v>
      </c>
      <c r="L85" s="52">
        <f t="shared" si="48"/>
        <v>-0.1496881496881497</v>
      </c>
      <c r="N85" s="40">
        <f t="shared" si="61"/>
        <v>10.563689604685212</v>
      </c>
      <c r="O85" s="143">
        <f t="shared" si="62"/>
        <v>3.6935580975316071</v>
      </c>
      <c r="P85" s="52">
        <f t="shared" si="63"/>
        <v>-0.65035340532029273</v>
      </c>
    </row>
    <row r="86" spans="1:16" ht="20.100000000000001" customHeight="1">
      <c r="A86" s="38" t="s">
        <v>220</v>
      </c>
      <c r="B86" s="8">
        <v>6.54</v>
      </c>
      <c r="C86" s="413">
        <v>4.55</v>
      </c>
      <c r="D86" s="247">
        <f t="shared" si="57"/>
        <v>2.2247319436129102E-3</v>
      </c>
      <c r="E86" s="215">
        <f t="shared" si="58"/>
        <v>1.4769610309512604E-3</v>
      </c>
      <c r="F86" s="52">
        <f t="shared" si="45"/>
        <v>-0.30428134556574926</v>
      </c>
      <c r="H86" s="19">
        <v>6.2159999999999993</v>
      </c>
      <c r="I86" s="140">
        <v>6.13</v>
      </c>
      <c r="J86" s="214">
        <f t="shared" si="59"/>
        <v>2.2948286243691168E-3</v>
      </c>
      <c r="K86" s="215">
        <f t="shared" si="60"/>
        <v>2.6019470883660288E-3</v>
      </c>
      <c r="L86" s="52">
        <f t="shared" si="48"/>
        <v>-1.3835263835263742E-2</v>
      </c>
      <c r="N86" s="40">
        <f t="shared" si="61"/>
        <v>9.5045871559633017</v>
      </c>
      <c r="O86" s="143">
        <f t="shared" si="62"/>
        <v>13.472527472527474</v>
      </c>
      <c r="P86" s="52">
        <f t="shared" si="63"/>
        <v>0.41747634604777495</v>
      </c>
    </row>
    <row r="87" spans="1:16" ht="20.100000000000001" customHeight="1">
      <c r="A87" s="38" t="s">
        <v>230</v>
      </c>
      <c r="B87" s="8"/>
      <c r="C87" s="413">
        <v>10.8</v>
      </c>
      <c r="D87" s="247">
        <f t="shared" si="57"/>
        <v>0</v>
      </c>
      <c r="E87" s="215">
        <f t="shared" si="58"/>
        <v>3.5057536558843107E-3</v>
      </c>
      <c r="F87" s="52"/>
      <c r="H87" s="19"/>
      <c r="I87" s="140">
        <v>4.702</v>
      </c>
      <c r="J87" s="214">
        <f t="shared" si="59"/>
        <v>0</v>
      </c>
      <c r="K87" s="215">
        <f t="shared" si="60"/>
        <v>1.9958165105215444E-3</v>
      </c>
      <c r="L87" s="52"/>
      <c r="N87" s="40"/>
      <c r="O87" s="143">
        <f t="shared" si="62"/>
        <v>4.3537037037037036</v>
      </c>
      <c r="P87" s="52"/>
    </row>
    <row r="88" spans="1:16" ht="20.100000000000001" customHeight="1">
      <c r="A88" s="38" t="s">
        <v>257</v>
      </c>
      <c r="B88" s="8">
        <v>0.9</v>
      </c>
      <c r="C88" s="413">
        <v>3.6</v>
      </c>
      <c r="D88" s="247">
        <f t="shared" si="57"/>
        <v>3.0615577205682251E-4</v>
      </c>
      <c r="E88" s="215">
        <f t="shared" si="58"/>
        <v>1.1685845519614369E-3</v>
      </c>
      <c r="F88" s="52">
        <f t="shared" si="45"/>
        <v>3</v>
      </c>
      <c r="H88" s="19">
        <v>0.58899999999999997</v>
      </c>
      <c r="I88" s="140">
        <v>2.35</v>
      </c>
      <c r="J88" s="214">
        <f t="shared" si="59"/>
        <v>2.1744756431039413E-4</v>
      </c>
      <c r="K88" s="215">
        <f t="shared" si="60"/>
        <v>9.9748379407180545E-4</v>
      </c>
      <c r="L88" s="52">
        <f t="shared" si="48"/>
        <v>2.9898132427843809</v>
      </c>
      <c r="N88" s="40">
        <f t="shared" si="61"/>
        <v>6.5444444444444443</v>
      </c>
      <c r="O88" s="143">
        <f t="shared" si="62"/>
        <v>6.5277777777777777</v>
      </c>
      <c r="P88" s="52">
        <f t="shared" si="63"/>
        <v>-2.5466893039049147E-3</v>
      </c>
    </row>
    <row r="89" spans="1:16" ht="20.100000000000001" customHeight="1">
      <c r="A89" s="38" t="s">
        <v>258</v>
      </c>
      <c r="B89" s="8"/>
      <c r="C89" s="413">
        <v>1.35</v>
      </c>
      <c r="D89" s="247">
        <f t="shared" si="57"/>
        <v>0</v>
      </c>
      <c r="E89" s="215">
        <f t="shared" si="58"/>
        <v>4.3821920698553884E-4</v>
      </c>
      <c r="F89" s="52"/>
      <c r="H89" s="19"/>
      <c r="I89" s="140">
        <v>1.8140000000000001</v>
      </c>
      <c r="J89" s="214">
        <f t="shared" si="59"/>
        <v>0</v>
      </c>
      <c r="K89" s="215">
        <f t="shared" si="60"/>
        <v>7.699725967856405E-4</v>
      </c>
      <c r="L89" s="52"/>
      <c r="N89" s="40"/>
      <c r="O89" s="143">
        <f t="shared" si="62"/>
        <v>13.437037037037037</v>
      </c>
      <c r="P89" s="52"/>
    </row>
    <row r="90" spans="1:16" ht="20.100000000000001" customHeight="1">
      <c r="A90" s="38" t="s">
        <v>222</v>
      </c>
      <c r="B90" s="8">
        <v>7.0299999999999994</v>
      </c>
      <c r="C90" s="413">
        <v>4.5</v>
      </c>
      <c r="D90" s="247">
        <f t="shared" si="57"/>
        <v>2.3914167528438467E-3</v>
      </c>
      <c r="E90" s="215">
        <f t="shared" si="58"/>
        <v>1.4607306899517961E-3</v>
      </c>
      <c r="F90" s="52">
        <f t="shared" si="45"/>
        <v>-0.35988620199146509</v>
      </c>
      <c r="H90" s="19">
        <v>7.6339999999999995</v>
      </c>
      <c r="I90" s="140">
        <v>1.554</v>
      </c>
      <c r="J90" s="214">
        <f t="shared" si="59"/>
        <v>2.8183271747802183E-3</v>
      </c>
      <c r="K90" s="215">
        <f t="shared" si="60"/>
        <v>6.5961268765429187E-4</v>
      </c>
      <c r="L90" s="52">
        <f t="shared" si="48"/>
        <v>-0.79643699240241017</v>
      </c>
      <c r="N90" s="40">
        <f t="shared" si="61"/>
        <v>10.859174964438123</v>
      </c>
      <c r="O90" s="143">
        <f t="shared" si="62"/>
        <v>3.4533333333333331</v>
      </c>
      <c r="P90" s="52">
        <f t="shared" si="63"/>
        <v>-0.68198934590865434</v>
      </c>
    </row>
    <row r="91" spans="1:16" ht="20.100000000000001" customHeight="1">
      <c r="A91" s="38" t="s">
        <v>259</v>
      </c>
      <c r="B91" s="8">
        <v>1.36</v>
      </c>
      <c r="C91" s="413">
        <v>1.01</v>
      </c>
      <c r="D91" s="247">
        <f t="shared" si="57"/>
        <v>4.6263538888586511E-4</v>
      </c>
      <c r="E91" s="215">
        <f t="shared" si="58"/>
        <v>3.278528881891809E-4</v>
      </c>
      <c r="F91" s="52">
        <f t="shared" si="45"/>
        <v>-0.25735294117647062</v>
      </c>
      <c r="H91" s="19">
        <v>0.86099999999999999</v>
      </c>
      <c r="I91" s="140">
        <v>1.177</v>
      </c>
      <c r="J91" s="214">
        <f>H91/$H$95</f>
        <v>3.1786477567274929E-4</v>
      </c>
      <c r="K91" s="215">
        <f>I91/$I$95</f>
        <v>4.9959081941383621E-4</v>
      </c>
      <c r="L91" s="52">
        <f t="shared" si="48"/>
        <v>0.36701509872241589</v>
      </c>
      <c r="N91" s="40">
        <f t="shared" si="61"/>
        <v>6.3308823529411757</v>
      </c>
      <c r="O91" s="143">
        <f t="shared" si="62"/>
        <v>11.653465346534652</v>
      </c>
      <c r="P91" s="52">
        <f t="shared" si="63"/>
        <v>0.84073320224008463</v>
      </c>
    </row>
    <row r="92" spans="1:16" ht="20.100000000000001" customHeight="1">
      <c r="A92" s="38" t="s">
        <v>237</v>
      </c>
      <c r="B92" s="8"/>
      <c r="C92" s="413">
        <v>1.23</v>
      </c>
      <c r="D92" s="247">
        <f>B92/$B$95</f>
        <v>0</v>
      </c>
      <c r="E92" s="215">
        <f>C92/$C$95</f>
        <v>3.9926638858682424E-4</v>
      </c>
      <c r="F92" s="52"/>
      <c r="H92" s="19"/>
      <c r="I92" s="140">
        <v>0.81200000000000006</v>
      </c>
      <c r="J92" s="214">
        <f>H92/$H$95</f>
        <v>0</v>
      </c>
      <c r="K92" s="215">
        <f>I92/$I$95</f>
        <v>3.4466248544098133E-4</v>
      </c>
      <c r="L92" s="52"/>
      <c r="N92" s="40"/>
      <c r="O92" s="143">
        <f t="shared" si="62"/>
        <v>6.6016260162601634</v>
      </c>
      <c r="P92" s="52"/>
    </row>
    <row r="93" spans="1:16" ht="20.100000000000001" customHeight="1">
      <c r="A93" s="38" t="s">
        <v>206</v>
      </c>
      <c r="B93" s="8">
        <v>0.23</v>
      </c>
      <c r="C93" s="413">
        <v>1.72</v>
      </c>
      <c r="D93" s="247">
        <f>B93/$B$95</f>
        <v>7.82398084145213E-5</v>
      </c>
      <c r="E93" s="215">
        <f>C93/$C$95</f>
        <v>5.5832373038157542E-4</v>
      </c>
      <c r="F93" s="52">
        <f t="shared" si="45"/>
        <v>6.4782608695652169</v>
      </c>
      <c r="H93" s="19">
        <v>7.1999999999999995E-2</v>
      </c>
      <c r="I93" s="140">
        <v>0.79899999999999993</v>
      </c>
      <c r="J93" s="214">
        <f>H93/$H$95</f>
        <v>2.6581026537094017E-5</v>
      </c>
      <c r="K93" s="215">
        <f>I93/$I$95</f>
        <v>3.3914448998441382E-4</v>
      </c>
      <c r="L93" s="52">
        <f t="shared" si="48"/>
        <v>10.097222222222223</v>
      </c>
      <c r="N93" s="40">
        <f t="shared" si="61"/>
        <v>3.1304347826086953</v>
      </c>
      <c r="O93" s="143">
        <f t="shared" si="62"/>
        <v>4.6453488372093021</v>
      </c>
      <c r="P93" s="52">
        <f t="shared" si="63"/>
        <v>0.48393087855297168</v>
      </c>
    </row>
    <row r="94" spans="1:16" ht="20.100000000000001" customHeight="1" thickBot="1">
      <c r="A94" s="8" t="s">
        <v>17</v>
      </c>
      <c r="B94" s="196">
        <f>B95-SUM(B68:B93)</f>
        <v>29.200000000000273</v>
      </c>
      <c r="C94" s="22">
        <f>C95-SUM(C68:C93)</f>
        <v>2.7899999999981446</v>
      </c>
      <c r="D94" s="247">
        <f>B94/$B$95</f>
        <v>9.9330539378436663E-3</v>
      </c>
      <c r="E94" s="215">
        <f>C94/$C$95</f>
        <v>9.0565302776951127E-4</v>
      </c>
      <c r="F94" s="52">
        <f t="shared" si="45"/>
        <v>-0.90445205479458501</v>
      </c>
      <c r="H94" s="196">
        <f>H95-SUM(H68:H93)</f>
        <v>54.014999999998054</v>
      </c>
      <c r="I94" s="119">
        <f>I95-SUM(I68:I93)</f>
        <v>1.9089999999996508</v>
      </c>
      <c r="J94" s="214">
        <f>H94/$H$95</f>
        <v>1.994130761668169E-2</v>
      </c>
      <c r="K94" s="215">
        <f>I94/$I$95</f>
        <v>8.1029640973733115E-4</v>
      </c>
      <c r="L94" s="52">
        <f t="shared" si="48"/>
        <v>-0.96465796537999227</v>
      </c>
      <c r="N94" s="40">
        <f t="shared" ref="N94" si="64">(H94/B94)*10</f>
        <v>18.498287671232035</v>
      </c>
      <c r="O94" s="143"/>
      <c r="P94" s="52">
        <f t="shared" ref="P94" si="65">(O94-N94)/N94</f>
        <v>-1</v>
      </c>
    </row>
    <row r="95" spans="1:16" ht="26.25" customHeight="1" thickBot="1">
      <c r="A95" s="12" t="s">
        <v>18</v>
      </c>
      <c r="B95" s="17">
        <v>2939.6800000000003</v>
      </c>
      <c r="C95" s="145">
        <v>3080.6499999999996</v>
      </c>
      <c r="D95" s="243">
        <f>SUM(D68:D94)</f>
        <v>1.0000000000000002</v>
      </c>
      <c r="E95" s="244">
        <f>SUM(E68:E94)</f>
        <v>0.99999999999999956</v>
      </c>
      <c r="F95" s="57">
        <f>(C95-B95)/B95</f>
        <v>4.7954199096500075E-2</v>
      </c>
      <c r="G95" s="1"/>
      <c r="H95" s="17">
        <v>2708.6989999999987</v>
      </c>
      <c r="I95" s="145">
        <v>2355.9279999999994</v>
      </c>
      <c r="J95" s="255">
        <f>H95/$H$95</f>
        <v>1</v>
      </c>
      <c r="K95" s="244">
        <f>I95/$I$95</f>
        <v>1</v>
      </c>
      <c r="L95" s="57">
        <f>(I95-H95)/H95</f>
        <v>-0.13023632378496078</v>
      </c>
      <c r="M95" s="1"/>
      <c r="N95" s="37">
        <f t="shared" ref="N95:O95" si="66">(H95/B95)*10</f>
        <v>9.2142648179393625</v>
      </c>
      <c r="O95" s="150">
        <f t="shared" si="66"/>
        <v>7.6475029620372315</v>
      </c>
      <c r="P95" s="57">
        <f>(O95-N95)/N95</f>
        <v>-0.17003655602037654</v>
      </c>
    </row>
  </sheetData>
  <mergeCells count="33"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9" orientation="portrait" r:id="rId1"/>
  <ignoredErrors>
    <ignoredError sqref="D7:F12 J7:L12 J32:L33 D33:F33 N7:P11 N52:P52 D25:E32 J25:K31 N32:P33 D62:F62 J62:L62 J60:K60 N62:P62 D58:E61 K57:K59 D19:E19 D18:E18 J21:K24 J18:K19 D68:E73 N39:P47 K39:L47 D39:F47 K53:K55 D53:E55 D21:E24 D20:E20 J20:K20 J61:K61 D16:E17 D15:E15 D14:E14 D13:E13 J14:K14 J13:K13 J16:K17 J15:K15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078CAF6-DACB-4DDB-AF96-8FEF73E924D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221" id="{A011D0B7-10D0-48E6-8BD5-5FDEF20EB0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41" id="{7C7FC4D8-555F-465C-93B2-FC2BDC81B6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F68:F95</xm:sqref>
        </x14:conditionalFormatting>
        <x14:conditionalFormatting xmlns:xm="http://schemas.microsoft.com/office/excel/2006/main">
          <x14:cfRule type="iconSet" priority="343" id="{A85E3113-F50A-4E2D-AD07-E7EF11443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L68:L95</xm:sqref>
        </x14:conditionalFormatting>
        <x14:conditionalFormatting xmlns:xm="http://schemas.microsoft.com/office/excel/2006/main">
          <x14:cfRule type="iconSet" priority="339" id="{7070D465-8DB3-4CA1-A417-EB21FA22AC1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P68:P95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2">
    <pageSetUpPr fitToPage="1"/>
  </sheetPr>
  <dimension ref="A1:T59"/>
  <sheetViews>
    <sheetView showGridLines="0" workbookViewId="0">
      <selection activeCell="E22" sqref="E22"/>
    </sheetView>
  </sheetViews>
  <sheetFormatPr defaultRowHeight="15"/>
  <cols>
    <col min="1" max="2" width="2.85546875" customWidth="1"/>
    <col min="3" max="3" width="27.28515625" customWidth="1"/>
    <col min="8" max="9" width="10.28515625" customWidth="1"/>
    <col min="10" max="10" width="2.140625" customWidth="1"/>
    <col min="15" max="16" width="10.28515625" customWidth="1"/>
    <col min="17" max="17" width="2" customWidth="1"/>
    <col min="18" max="19" width="9.140625" customWidth="1"/>
    <col min="20" max="20" width="11.28515625" customWidth="1"/>
  </cols>
  <sheetData>
    <row r="1" spans="1:20" ht="15.75">
      <c r="A1" s="30" t="s">
        <v>45</v>
      </c>
      <c r="B1" s="4"/>
    </row>
    <row r="3" spans="1:20" ht="15.75" thickBot="1"/>
    <row r="4" spans="1:20">
      <c r="A4" s="467" t="s">
        <v>3</v>
      </c>
      <c r="B4" s="450"/>
      <c r="C4" s="450"/>
      <c r="D4" s="478" t="s">
        <v>1</v>
      </c>
      <c r="E4" s="544"/>
      <c r="F4" s="479" t="s">
        <v>13</v>
      </c>
      <c r="G4" s="479"/>
      <c r="H4" s="545" t="s">
        <v>34</v>
      </c>
      <c r="I4" s="544"/>
      <c r="K4" s="478" t="s">
        <v>19</v>
      </c>
      <c r="L4" s="544"/>
      <c r="M4" s="479" t="s">
        <v>13</v>
      </c>
      <c r="N4" s="479"/>
      <c r="O4" s="545" t="s">
        <v>34</v>
      </c>
      <c r="P4" s="544"/>
      <c r="R4" s="478" t="s">
        <v>22</v>
      </c>
      <c r="S4" s="479"/>
      <c r="T4" s="69" t="s">
        <v>0</v>
      </c>
    </row>
    <row r="5" spans="1:20">
      <c r="A5" s="485"/>
      <c r="B5" s="451"/>
      <c r="C5" s="451"/>
      <c r="D5" s="546" t="s">
        <v>40</v>
      </c>
      <c r="E5" s="547"/>
      <c r="F5" s="548" t="str">
        <f>D5</f>
        <v>jan - mar</v>
      </c>
      <c r="G5" s="548"/>
      <c r="H5" s="546" t="str">
        <f>F5</f>
        <v>jan - mar</v>
      </c>
      <c r="I5" s="547"/>
      <c r="K5" s="546" t="str">
        <f>D5</f>
        <v>jan - mar</v>
      </c>
      <c r="L5" s="547"/>
      <c r="M5" s="548" t="str">
        <f>D5</f>
        <v>jan - mar</v>
      </c>
      <c r="N5" s="548"/>
      <c r="O5" s="546" t="str">
        <f>D5</f>
        <v>jan - mar</v>
      </c>
      <c r="P5" s="547"/>
      <c r="R5" s="546" t="str">
        <f>D5</f>
        <v>jan - mar</v>
      </c>
      <c r="S5" s="548"/>
      <c r="T5" s="67" t="s">
        <v>35</v>
      </c>
    </row>
    <row r="6" spans="1:20" ht="15.75" thickBot="1">
      <c r="A6" s="485"/>
      <c r="B6" s="451"/>
      <c r="C6" s="451"/>
      <c r="D6" s="16">
        <v>2016</v>
      </c>
      <c r="E6" s="67">
        <v>2017</v>
      </c>
      <c r="F6" s="68">
        <f>D6</f>
        <v>2016</v>
      </c>
      <c r="G6" s="68">
        <f>E6</f>
        <v>2017</v>
      </c>
      <c r="H6" s="16" t="s">
        <v>1</v>
      </c>
      <c r="I6" s="67" t="s">
        <v>14</v>
      </c>
      <c r="K6" s="16">
        <f>D6</f>
        <v>2016</v>
      </c>
      <c r="L6" s="67">
        <f>E6</f>
        <v>2017</v>
      </c>
      <c r="M6" s="68">
        <f>F6</f>
        <v>2016</v>
      </c>
      <c r="N6" s="67">
        <f>G6</f>
        <v>2017</v>
      </c>
      <c r="O6" s="68">
        <v>1000</v>
      </c>
      <c r="P6" s="67" t="s">
        <v>14</v>
      </c>
      <c r="R6" s="16">
        <f>D6</f>
        <v>2016</v>
      </c>
      <c r="S6" s="68">
        <f>E6</f>
        <v>2017</v>
      </c>
      <c r="T6" s="67" t="s">
        <v>23</v>
      </c>
    </row>
    <row r="7" spans="1:20" ht="24" customHeight="1" thickBot="1">
      <c r="A7" s="72" t="s">
        <v>29</v>
      </c>
      <c r="B7" s="13"/>
      <c r="C7" s="13"/>
      <c r="D7" s="17">
        <v>102240.55999999995</v>
      </c>
      <c r="E7" s="18">
        <v>116110.23999999989</v>
      </c>
      <c r="F7" s="14">
        <f>D7/D17</f>
        <v>0.22691739095878957</v>
      </c>
      <c r="G7" s="14">
        <f>E7/E17</f>
        <v>0.24204639705687503</v>
      </c>
      <c r="H7" s="80">
        <f t="shared" ref="H7:H19" si="0">(E7-D7)/D7</f>
        <v>0.13565731643097359</v>
      </c>
      <c r="I7" s="83">
        <f t="shared" ref="I7:I19" si="1">(G7-F7)/F7</f>
        <v>6.667186694753173E-2</v>
      </c>
      <c r="J7" s="1"/>
      <c r="K7" s="17">
        <v>22007.724999999995</v>
      </c>
      <c r="L7" s="18">
        <v>23490.648999999994</v>
      </c>
      <c r="M7" s="14">
        <f>K7/K17</f>
        <v>0.26542612974161889</v>
      </c>
      <c r="N7" s="14">
        <f>L7/L17</f>
        <v>0.24583232837712149</v>
      </c>
      <c r="O7" s="80">
        <f t="shared" ref="O7:O8" si="2">(L7-K7)/K7</f>
        <v>6.7381976101573399E-2</v>
      </c>
      <c r="P7" s="83">
        <f t="shared" ref="P7:P8" si="3">(N7-M7)/M7</f>
        <v>-7.3820167530495723E-2</v>
      </c>
      <c r="Q7" s="1"/>
      <c r="R7" s="24">
        <f>(K7/D7)*10</f>
        <v>2.1525434719841132</v>
      </c>
      <c r="S7" s="62">
        <f>(L7/E7)*10</f>
        <v>2.0231332740333681</v>
      </c>
      <c r="T7" s="50">
        <f>(S7-R7)/R7</f>
        <v>-6.0119667563071758E-2</v>
      </c>
    </row>
    <row r="8" spans="1:20" s="3" customFormat="1" ht="24" customHeight="1">
      <c r="A8" s="73" t="s">
        <v>43</v>
      </c>
      <c r="C8"/>
      <c r="D8" s="19">
        <v>91846.879999999946</v>
      </c>
      <c r="E8" s="20">
        <v>93732.72999999988</v>
      </c>
      <c r="F8" s="47">
        <f>D8/D7</f>
        <v>0.89834093240490842</v>
      </c>
      <c r="G8" s="47">
        <f>E8/E7</f>
        <v>0.80727358758366163</v>
      </c>
      <c r="H8" s="81">
        <f t="shared" ref="H8:H16" si="4">(E8-D8)/D8</f>
        <v>2.0532542858286904E-2</v>
      </c>
      <c r="I8" s="84">
        <f t="shared" ref="I8:I16" si="5">(G8-F8)/F8</f>
        <v>-0.10137281018405168</v>
      </c>
      <c r="K8" s="19">
        <v>21170.067999999996</v>
      </c>
      <c r="L8" s="20">
        <v>22123.445999999996</v>
      </c>
      <c r="M8" s="47">
        <f>K8/K7</f>
        <v>0.96193804675403749</v>
      </c>
      <c r="N8" s="47">
        <f>L8/L7</f>
        <v>0.94179798948934967</v>
      </c>
      <c r="O8" s="81">
        <f t="shared" si="2"/>
        <v>4.5034243631149454E-2</v>
      </c>
      <c r="P8" s="84">
        <f t="shared" si="3"/>
        <v>-2.093695881210687E-2</v>
      </c>
      <c r="R8" s="27">
        <f t="shared" ref="R8:R21" si="6">(K8/D8)*10</f>
        <v>2.3049305539828908</v>
      </c>
      <c r="S8" s="28">
        <f t="shared" ref="S8:S21" si="7">(L8/E8)*10</f>
        <v>2.3602690330261398</v>
      </c>
      <c r="T8" s="49">
        <f t="shared" ref="T8:T21" si="8">(S8-R8)/R8</f>
        <v>2.4008740284007589E-2</v>
      </c>
    </row>
    <row r="9" spans="1:20" s="3" customFormat="1" ht="24" customHeight="1">
      <c r="A9" s="77" t="s">
        <v>42</v>
      </c>
      <c r="B9" s="70"/>
      <c r="C9" s="71"/>
      <c r="D9" s="78">
        <v>10394</v>
      </c>
      <c r="E9" s="79">
        <f>E10+E11</f>
        <v>22377.510000000002</v>
      </c>
      <c r="F9" s="45">
        <f>D9/D7</f>
        <v>0.10166219746840202</v>
      </c>
      <c r="G9" s="45">
        <f>E9/E7</f>
        <v>0.19272641241633834</v>
      </c>
      <c r="H9" s="82">
        <f t="shared" si="4"/>
        <v>1.1529257263806043</v>
      </c>
      <c r="I9" s="85">
        <f t="shared" si="5"/>
        <v>0.89575296634956469</v>
      </c>
      <c r="K9" s="78">
        <v>838</v>
      </c>
      <c r="L9" s="79">
        <f>L10+L11</f>
        <v>1367.203</v>
      </c>
      <c r="M9" s="45">
        <f>K9/K7</f>
        <v>3.8077538682439925E-2</v>
      </c>
      <c r="N9" s="45">
        <f>L9/L7</f>
        <v>5.8202010510650444E-2</v>
      </c>
      <c r="O9" s="82">
        <f t="shared" ref="O9:O21" si="9">(L9-K9)/K9</f>
        <v>0.63150715990453454</v>
      </c>
      <c r="P9" s="85">
        <f t="shared" ref="P9:P21" si="10">(N9-M9)/M9</f>
        <v>0.52851293766766616</v>
      </c>
      <c r="R9" s="63">
        <f t="shared" si="6"/>
        <v>0.80623436598037335</v>
      </c>
      <c r="S9" s="64">
        <f t="shared" si="7"/>
        <v>0.61097190884955466</v>
      </c>
      <c r="T9" s="51">
        <f t="shared" si="8"/>
        <v>-0.24219068966798679</v>
      </c>
    </row>
    <row r="10" spans="1:20" s="3" customFormat="1" ht="24" customHeight="1">
      <c r="A10" s="46"/>
      <c r="B10" s="74" t="s">
        <v>41</v>
      </c>
      <c r="C10"/>
      <c r="D10" s="19"/>
      <c r="E10" s="20">
        <v>12839.370000000004</v>
      </c>
      <c r="F10" s="47"/>
      <c r="G10" s="47">
        <f>E10/E9</f>
        <v>0.57376222823719003</v>
      </c>
      <c r="H10" s="86" t="e">
        <f t="shared" si="4"/>
        <v>#DIV/0!</v>
      </c>
      <c r="I10" s="87" t="e">
        <f t="shared" si="5"/>
        <v>#DIV/0!</v>
      </c>
      <c r="K10" s="19"/>
      <c r="L10" s="20">
        <v>703.62100000000021</v>
      </c>
      <c r="M10" s="47"/>
      <c r="N10" s="47">
        <f>L10/L9</f>
        <v>0.51464266827969241</v>
      </c>
      <c r="O10" s="86" t="e">
        <f t="shared" si="9"/>
        <v>#DIV/0!</v>
      </c>
      <c r="P10" s="87" t="e">
        <f t="shared" si="10"/>
        <v>#DIV/0!</v>
      </c>
      <c r="R10" s="88" t="e">
        <f t="shared" si="6"/>
        <v>#DIV/0!</v>
      </c>
      <c r="S10" s="89">
        <f t="shared" si="7"/>
        <v>0.54801832177123955</v>
      </c>
      <c r="T10" s="90" t="e">
        <f t="shared" si="8"/>
        <v>#DIV/0!</v>
      </c>
    </row>
    <row r="11" spans="1:20" s="3" customFormat="1" ht="24" customHeight="1" thickBot="1">
      <c r="A11" s="46"/>
      <c r="B11" s="74" t="s">
        <v>44</v>
      </c>
      <c r="C11"/>
      <c r="D11" s="19"/>
      <c r="E11" s="20">
        <v>9538.1399999999976</v>
      </c>
      <c r="F11" s="47">
        <f>D11/D9</f>
        <v>0</v>
      </c>
      <c r="G11" s="47">
        <f>E11/E9</f>
        <v>0.42623777176280991</v>
      </c>
      <c r="H11" s="86" t="e">
        <f t="shared" si="4"/>
        <v>#DIV/0!</v>
      </c>
      <c r="I11" s="87" t="e">
        <f t="shared" si="5"/>
        <v>#DIV/0!</v>
      </c>
      <c r="K11" s="19"/>
      <c r="L11" s="20">
        <v>663.58199999999977</v>
      </c>
      <c r="M11" s="47">
        <f>K11/K9</f>
        <v>0</v>
      </c>
      <c r="N11" s="47">
        <f>L11/L9</f>
        <v>0.48535733172030765</v>
      </c>
      <c r="O11" s="86" t="e">
        <f t="shared" si="9"/>
        <v>#DIV/0!</v>
      </c>
      <c r="P11" s="87" t="e">
        <f t="shared" si="10"/>
        <v>#DIV/0!</v>
      </c>
      <c r="R11" s="65" t="e">
        <f t="shared" si="6"/>
        <v>#DIV/0!</v>
      </c>
      <c r="S11" s="62">
        <f t="shared" si="7"/>
        <v>0.69571425875485149</v>
      </c>
      <c r="T11" s="66" t="e">
        <f t="shared" si="8"/>
        <v>#DIV/0!</v>
      </c>
    </row>
    <row r="12" spans="1:20" s="3" customFormat="1" ht="24" customHeight="1" thickBot="1">
      <c r="A12" s="72" t="s">
        <v>30</v>
      </c>
      <c r="B12" s="13"/>
      <c r="C12" s="13"/>
      <c r="D12" s="17">
        <v>348322.35000000021</v>
      </c>
      <c r="E12" s="18">
        <v>363592.17000000027</v>
      </c>
      <c r="F12" s="14">
        <f>D12/D17</f>
        <v>0.77308260904121051</v>
      </c>
      <c r="G12" s="14">
        <f>E12/E17</f>
        <v>0.75795360294312497</v>
      </c>
      <c r="H12" s="80">
        <f t="shared" si="4"/>
        <v>4.3838186094001884E-2</v>
      </c>
      <c r="I12" s="83">
        <f t="shared" si="5"/>
        <v>-1.9569714699505112E-2</v>
      </c>
      <c r="K12" s="17">
        <v>60906.964000000051</v>
      </c>
      <c r="L12" s="18">
        <v>72064.923999999955</v>
      </c>
      <c r="M12" s="14">
        <f>K12/K17</f>
        <v>0.73457387025838095</v>
      </c>
      <c r="N12" s="14">
        <f>L12/L17</f>
        <v>0.75416767162287834</v>
      </c>
      <c r="O12" s="80">
        <f t="shared" si="9"/>
        <v>0.18319678518206711</v>
      </c>
      <c r="P12" s="83">
        <f t="shared" si="10"/>
        <v>2.6673697714847143E-2</v>
      </c>
      <c r="R12" s="24">
        <f t="shared" si="6"/>
        <v>1.7485804169614729</v>
      </c>
      <c r="S12" s="62">
        <f t="shared" si="7"/>
        <v>1.9820262906101607</v>
      </c>
      <c r="T12" s="50">
        <f t="shared" si="8"/>
        <v>0.13350594081017397</v>
      </c>
    </row>
    <row r="13" spans="1:20" s="3" customFormat="1" ht="24" customHeight="1" thickBot="1">
      <c r="A13" s="73" t="s">
        <v>43</v>
      </c>
      <c r="C13"/>
      <c r="D13" s="19">
        <v>218123.43000000023</v>
      </c>
      <c r="E13" s="20">
        <v>247746.21000000031</v>
      </c>
      <c r="F13" s="47">
        <f>D13/D12</f>
        <v>0.6262114102066666</v>
      </c>
      <c r="G13" s="47">
        <f>E13/E12</f>
        <v>0.68138488790889018</v>
      </c>
      <c r="H13" s="81">
        <f t="shared" si="4"/>
        <v>0.13580741876285393</v>
      </c>
      <c r="I13" s="84">
        <f t="shared" si="5"/>
        <v>8.8106790778556487E-2</v>
      </c>
      <c r="K13" s="19">
        <v>52022.001000000055</v>
      </c>
      <c r="L13" s="20">
        <v>62649.965999999964</v>
      </c>
      <c r="M13" s="47">
        <f>K13/K12</f>
        <v>0.85412237917490041</v>
      </c>
      <c r="N13" s="47">
        <f>L13/L12</f>
        <v>0.86935450039467188</v>
      </c>
      <c r="O13" s="81">
        <f t="shared" si="9"/>
        <v>0.20429750481916098</v>
      </c>
      <c r="P13" s="84">
        <f t="shared" si="10"/>
        <v>1.7833651934616213E-2</v>
      </c>
      <c r="R13" s="24">
        <f t="shared" si="6"/>
        <v>2.384979962950335</v>
      </c>
      <c r="S13" s="62">
        <f t="shared" si="7"/>
        <v>2.5287961418259393</v>
      </c>
      <c r="T13" s="50">
        <f t="shared" si="8"/>
        <v>6.0300791247611465E-2</v>
      </c>
    </row>
    <row r="14" spans="1:20" s="3" customFormat="1" ht="24" customHeight="1" thickBot="1">
      <c r="A14" s="77" t="s">
        <v>42</v>
      </c>
      <c r="B14" s="70"/>
      <c r="C14" s="71"/>
      <c r="D14" s="78">
        <v>130199</v>
      </c>
      <c r="E14" s="79">
        <f>E15+E16</f>
        <v>115845.96000000002</v>
      </c>
      <c r="F14" s="45">
        <f>D14/D12</f>
        <v>0.37378881946564702</v>
      </c>
      <c r="G14" s="45">
        <f>E14/E12</f>
        <v>0.31861511209111004</v>
      </c>
      <c r="H14" s="82">
        <f t="shared" ref="H14" si="11">(E14-D14)/D14</f>
        <v>-0.11023924914937887</v>
      </c>
      <c r="I14" s="85">
        <f t="shared" ref="I14" si="12">(G14-F14)/F14</f>
        <v>-0.14760662839892058</v>
      </c>
      <c r="K14" s="78">
        <v>8885</v>
      </c>
      <c r="L14" s="79">
        <f>L15+L16</f>
        <v>9414.9579999999987</v>
      </c>
      <c r="M14" s="45">
        <f>K14/K12</f>
        <v>0.14587822830899916</v>
      </c>
      <c r="N14" s="45">
        <f>L14/L12</f>
        <v>0.13064549960532817</v>
      </c>
      <c r="O14" s="82">
        <f t="shared" si="9"/>
        <v>5.9646370287000421E-2</v>
      </c>
      <c r="P14" s="85">
        <f t="shared" si="10"/>
        <v>-0.10442085073452516</v>
      </c>
      <c r="R14" s="24">
        <f t="shared" si="6"/>
        <v>0.68241691564451346</v>
      </c>
      <c r="S14" s="62">
        <f t="shared" si="7"/>
        <v>0.81271353787391432</v>
      </c>
      <c r="T14" s="50">
        <f t="shared" si="8"/>
        <v>0.19093404521829782</v>
      </c>
    </row>
    <row r="15" spans="1:20" ht="24" customHeight="1">
      <c r="A15" s="46"/>
      <c r="B15" s="74" t="s">
        <v>41</v>
      </c>
      <c r="D15" s="19"/>
      <c r="E15" s="20">
        <v>58021.209999999992</v>
      </c>
      <c r="F15" s="2"/>
      <c r="G15" s="2">
        <f>E15/E14</f>
        <v>0.50084793634581626</v>
      </c>
      <c r="H15" s="86" t="e">
        <f t="shared" si="4"/>
        <v>#DIV/0!</v>
      </c>
      <c r="I15" s="87" t="e">
        <f t="shared" si="5"/>
        <v>#DIV/0!</v>
      </c>
      <c r="K15" s="19"/>
      <c r="L15" s="20">
        <v>5766.0809999999992</v>
      </c>
      <c r="M15" s="2"/>
      <c r="N15" s="2">
        <f>L15/L14</f>
        <v>0.61243831358567935</v>
      </c>
      <c r="O15" s="86" t="e">
        <f t="shared" si="9"/>
        <v>#DIV/0!</v>
      </c>
      <c r="P15" s="87" t="e">
        <f t="shared" si="10"/>
        <v>#DIV/0!</v>
      </c>
      <c r="R15" s="93" t="e">
        <f t="shared" si="6"/>
        <v>#DIV/0!</v>
      </c>
      <c r="S15" s="94">
        <f t="shared" si="7"/>
        <v>0.99378847838574891</v>
      </c>
      <c r="T15" s="95" t="e">
        <f t="shared" si="8"/>
        <v>#DIV/0!</v>
      </c>
    </row>
    <row r="16" spans="1:20" ht="24" customHeight="1" thickBot="1">
      <c r="A16" s="46"/>
      <c r="B16" s="74" t="s">
        <v>44</v>
      </c>
      <c r="D16" s="19"/>
      <c r="E16" s="20">
        <v>57824.750000000022</v>
      </c>
      <c r="F16" s="2">
        <f>D16/D14</f>
        <v>0</v>
      </c>
      <c r="G16" s="2">
        <f>E16/E14</f>
        <v>0.49915206365418363</v>
      </c>
      <c r="H16" s="86" t="e">
        <f t="shared" si="4"/>
        <v>#DIV/0!</v>
      </c>
      <c r="I16" s="87" t="e">
        <f t="shared" si="5"/>
        <v>#DIV/0!</v>
      </c>
      <c r="K16" s="19"/>
      <c r="L16" s="20">
        <v>3648.8769999999986</v>
      </c>
      <c r="M16" s="2">
        <f>K16/K14</f>
        <v>0</v>
      </c>
      <c r="N16" s="2">
        <f>L16/L14</f>
        <v>0.38756168641432059</v>
      </c>
      <c r="O16" s="86" t="e">
        <f t="shared" si="9"/>
        <v>#DIV/0!</v>
      </c>
      <c r="P16" s="87" t="e">
        <f t="shared" si="10"/>
        <v>#DIV/0!</v>
      </c>
      <c r="R16" s="65" t="e">
        <f t="shared" si="6"/>
        <v>#DIV/0!</v>
      </c>
      <c r="S16" s="62">
        <f t="shared" si="7"/>
        <v>0.63102339396192753</v>
      </c>
      <c r="T16" s="66" t="e">
        <f t="shared" si="8"/>
        <v>#DIV/0!</v>
      </c>
    </row>
    <row r="17" spans="1:20" ht="24" customHeight="1" thickBot="1">
      <c r="A17" s="72" t="s">
        <v>12</v>
      </c>
      <c r="B17" s="13"/>
      <c r="C17" s="13"/>
      <c r="D17" s="17">
        <f>D7+D12</f>
        <v>450562.91000000015</v>
      </c>
      <c r="E17" s="18">
        <f>E7+E12</f>
        <v>479702.41000000015</v>
      </c>
      <c r="F17" s="14">
        <f>F7+F12</f>
        <v>1</v>
      </c>
      <c r="G17" s="14">
        <f>G7+G12</f>
        <v>1</v>
      </c>
      <c r="H17" s="80">
        <f t="shared" si="0"/>
        <v>6.467354359017255E-2</v>
      </c>
      <c r="I17" s="83">
        <f t="shared" si="1"/>
        <v>0</v>
      </c>
      <c r="J17" s="1"/>
      <c r="K17" s="17">
        <v>82914.689000000057</v>
      </c>
      <c r="L17" s="18">
        <v>95555.57299999996</v>
      </c>
      <c r="M17" s="14">
        <f>M7+M12</f>
        <v>0.99999999999999978</v>
      </c>
      <c r="N17" s="14">
        <f>N7+N12</f>
        <v>0.99999999999999978</v>
      </c>
      <c r="O17" s="80">
        <f t="shared" si="9"/>
        <v>0.15245650864106713</v>
      </c>
      <c r="P17" s="83">
        <f t="shared" si="10"/>
        <v>0</v>
      </c>
      <c r="R17" s="24">
        <f t="shared" si="6"/>
        <v>1.8402466594509528</v>
      </c>
      <c r="S17" s="62">
        <f t="shared" si="7"/>
        <v>1.9919760878416251</v>
      </c>
      <c r="T17" s="50">
        <f t="shared" si="8"/>
        <v>8.2450593028622343E-2</v>
      </c>
    </row>
    <row r="18" spans="1:20" s="3" customFormat="1" ht="24" customHeight="1">
      <c r="A18" s="73" t="s">
        <v>43</v>
      </c>
      <c r="C18"/>
      <c r="D18" s="19">
        <f t="shared" ref="D18:E21" si="13">D8+D13</f>
        <v>309970.31000000017</v>
      </c>
      <c r="E18" s="20">
        <f t="shared" si="13"/>
        <v>341478.94000000018</v>
      </c>
      <c r="F18" s="47">
        <f>D18/D17</f>
        <v>0.68796233138675367</v>
      </c>
      <c r="G18" s="47">
        <f>E18/E17</f>
        <v>0.7118557940953435</v>
      </c>
      <c r="H18" s="81">
        <f t="shared" si="0"/>
        <v>0.1016504774279833</v>
      </c>
      <c r="I18" s="84">
        <f t="shared" si="1"/>
        <v>3.4730771756684417E-2</v>
      </c>
      <c r="K18" s="19">
        <f t="shared" ref="K18:L21" si="14">K8+K13</f>
        <v>73192.069000000047</v>
      </c>
      <c r="L18" s="20">
        <f t="shared" si="14"/>
        <v>84773.411999999953</v>
      </c>
      <c r="M18" s="47">
        <f>K18/K17</f>
        <v>0.8827394745459396</v>
      </c>
      <c r="N18" s="47">
        <f>L18/L17</f>
        <v>0.88716345199457902</v>
      </c>
      <c r="O18" s="81">
        <f t="shared" si="9"/>
        <v>0.15823221229064993</v>
      </c>
      <c r="P18" s="84">
        <f t="shared" si="10"/>
        <v>5.0116456510739104E-3</v>
      </c>
      <c r="R18" s="96">
        <f t="shared" si="6"/>
        <v>2.3612606317037268</v>
      </c>
      <c r="S18" s="97">
        <f t="shared" si="7"/>
        <v>2.4825370489904857</v>
      </c>
      <c r="T18" s="98">
        <f t="shared" si="8"/>
        <v>5.1360877176550378E-2</v>
      </c>
    </row>
    <row r="19" spans="1:20" s="3" customFormat="1" ht="24" customHeight="1">
      <c r="A19" s="77" t="s">
        <v>42</v>
      </c>
      <c r="B19" s="70"/>
      <c r="C19" s="71"/>
      <c r="D19" s="78">
        <f t="shared" si="13"/>
        <v>140593</v>
      </c>
      <c r="E19" s="79">
        <f t="shared" si="13"/>
        <v>138223.47000000003</v>
      </c>
      <c r="F19" s="45">
        <f>D19/D17</f>
        <v>0.31203855639160344</v>
      </c>
      <c r="G19" s="45">
        <f>E19/E17</f>
        <v>0.28814420590465656</v>
      </c>
      <c r="H19" s="82">
        <f t="shared" si="0"/>
        <v>-1.6853826292916218E-2</v>
      </c>
      <c r="I19" s="85">
        <f t="shared" si="1"/>
        <v>-7.657499369071509E-2</v>
      </c>
      <c r="K19" s="78">
        <f t="shared" si="14"/>
        <v>9723</v>
      </c>
      <c r="L19" s="79">
        <f t="shared" si="14"/>
        <v>10782.160999999998</v>
      </c>
      <c r="M19" s="45">
        <f>K19/K17</f>
        <v>0.11726510847794404</v>
      </c>
      <c r="N19" s="45">
        <f>L19/L17</f>
        <v>0.11283654800542092</v>
      </c>
      <c r="O19" s="82">
        <f t="shared" si="9"/>
        <v>0.10893355960094603</v>
      </c>
      <c r="P19" s="85">
        <f t="shared" si="10"/>
        <v>-3.7765372240763907E-2</v>
      </c>
      <c r="R19" s="43">
        <f t="shared" si="6"/>
        <v>0.69157070408910826</v>
      </c>
      <c r="S19" s="44">
        <f t="shared" si="7"/>
        <v>0.78005283762591082</v>
      </c>
      <c r="T19" s="51">
        <f t="shared" si="8"/>
        <v>0.12794372724817119</v>
      </c>
    </row>
    <row r="20" spans="1:20" ht="24" customHeight="1">
      <c r="A20" s="46"/>
      <c r="B20" s="74" t="s">
        <v>41</v>
      </c>
      <c r="D20" s="19">
        <f t="shared" si="13"/>
        <v>0</v>
      </c>
      <c r="E20" s="20">
        <f t="shared" si="13"/>
        <v>70860.58</v>
      </c>
      <c r="F20" s="2">
        <f>D20/D19</f>
        <v>0</v>
      </c>
      <c r="G20" s="2">
        <f>E20/E19</f>
        <v>0.51265230137834039</v>
      </c>
      <c r="H20" s="86" t="e">
        <f t="shared" ref="H20:H21" si="15">(E20-D20)/D20</f>
        <v>#DIV/0!</v>
      </c>
      <c r="I20" s="87" t="e">
        <f t="shared" ref="I20:I21" si="16">(G20-F20)/F20</f>
        <v>#DIV/0!</v>
      </c>
      <c r="K20" s="19">
        <f t="shared" si="14"/>
        <v>0</v>
      </c>
      <c r="L20" s="20">
        <f t="shared" si="14"/>
        <v>6469.7019999999993</v>
      </c>
      <c r="M20" s="2">
        <f>K20/K19</f>
        <v>0</v>
      </c>
      <c r="N20" s="2">
        <f>L20/L19</f>
        <v>0.60003759914176757</v>
      </c>
      <c r="O20" s="86" t="e">
        <f t="shared" si="9"/>
        <v>#DIV/0!</v>
      </c>
      <c r="P20" s="87" t="e">
        <f t="shared" si="10"/>
        <v>#DIV/0!</v>
      </c>
      <c r="R20" s="88" t="e">
        <f t="shared" si="6"/>
        <v>#DIV/0!</v>
      </c>
      <c r="S20" s="89">
        <f t="shared" si="7"/>
        <v>0.9130184934980774</v>
      </c>
      <c r="T20" s="90" t="e">
        <f t="shared" si="8"/>
        <v>#DIV/0!</v>
      </c>
    </row>
    <row r="21" spans="1:20" ht="24" customHeight="1" thickBot="1">
      <c r="A21" s="75"/>
      <c r="B21" s="76" t="s">
        <v>44</v>
      </c>
      <c r="C21" s="10"/>
      <c r="D21" s="21">
        <f t="shared" si="13"/>
        <v>0</v>
      </c>
      <c r="E21" s="22">
        <f t="shared" si="13"/>
        <v>67362.890000000014</v>
      </c>
      <c r="F21" s="11">
        <f>D21/D19</f>
        <v>0</v>
      </c>
      <c r="G21" s="11">
        <f>E21/E19</f>
        <v>0.48734769862165955</v>
      </c>
      <c r="H21" s="91" t="e">
        <f t="shared" si="15"/>
        <v>#DIV/0!</v>
      </c>
      <c r="I21" s="92" t="e">
        <f t="shared" si="16"/>
        <v>#DIV/0!</v>
      </c>
      <c r="K21" s="21">
        <f t="shared" si="14"/>
        <v>0</v>
      </c>
      <c r="L21" s="22">
        <f t="shared" si="14"/>
        <v>4312.458999999998</v>
      </c>
      <c r="M21" s="11">
        <f>K21/K19</f>
        <v>0</v>
      </c>
      <c r="N21" s="11">
        <f>L21/L19</f>
        <v>0.39996240085823231</v>
      </c>
      <c r="O21" s="91" t="e">
        <f t="shared" si="9"/>
        <v>#DIV/0!</v>
      </c>
      <c r="P21" s="92" t="e">
        <f t="shared" si="10"/>
        <v>#DIV/0!</v>
      </c>
      <c r="R21" s="65" t="e">
        <f t="shared" si="6"/>
        <v>#DIV/0!</v>
      </c>
      <c r="S21" s="62">
        <f t="shared" si="7"/>
        <v>0.64018319285291903</v>
      </c>
      <c r="T21" s="66" t="e">
        <f t="shared" si="8"/>
        <v>#DIV/0!</v>
      </c>
    </row>
    <row r="22" spans="1:20" ht="24" customHeight="1" thickBot="1">
      <c r="J22" s="1"/>
    </row>
    <row r="23" spans="1:20" s="42" customFormat="1" ht="15" customHeight="1">
      <c r="A23" s="467" t="s">
        <v>2</v>
      </c>
      <c r="B23" s="450"/>
      <c r="C23" s="450"/>
      <c r="D23" s="478" t="s">
        <v>1</v>
      </c>
      <c r="E23" s="544"/>
      <c r="F23" s="479" t="s">
        <v>13</v>
      </c>
      <c r="G23" s="479"/>
      <c r="H23" s="545" t="s">
        <v>34</v>
      </c>
      <c r="I23" s="544"/>
      <c r="J23"/>
      <c r="K23" s="478" t="s">
        <v>19</v>
      </c>
      <c r="L23" s="544"/>
      <c r="M23" s="479" t="s">
        <v>13</v>
      </c>
      <c r="N23" s="479"/>
      <c r="O23" s="545" t="s">
        <v>34</v>
      </c>
      <c r="P23" s="544"/>
      <c r="Q23"/>
      <c r="R23" s="478" t="s">
        <v>22</v>
      </c>
      <c r="S23" s="479"/>
      <c r="T23" s="69" t="s">
        <v>0</v>
      </c>
    </row>
    <row r="24" spans="1:20" s="3" customFormat="1" ht="15" customHeight="1">
      <c r="A24" s="485"/>
      <c r="B24" s="451"/>
      <c r="C24" s="451"/>
      <c r="D24" s="546" t="s">
        <v>40</v>
      </c>
      <c r="E24" s="547"/>
      <c r="F24" s="548" t="str">
        <f>D24</f>
        <v>jan - mar</v>
      </c>
      <c r="G24" s="548"/>
      <c r="H24" s="546" t="str">
        <f>F24</f>
        <v>jan - mar</v>
      </c>
      <c r="I24" s="547"/>
      <c r="J24"/>
      <c r="K24" s="546" t="str">
        <f>D24</f>
        <v>jan - mar</v>
      </c>
      <c r="L24" s="547"/>
      <c r="M24" s="548" t="str">
        <f>D24</f>
        <v>jan - mar</v>
      </c>
      <c r="N24" s="548"/>
      <c r="O24" s="546" t="str">
        <f>D24</f>
        <v>jan - mar</v>
      </c>
      <c r="P24" s="547"/>
      <c r="Q24"/>
      <c r="R24" s="546" t="str">
        <f>D24</f>
        <v>jan - mar</v>
      </c>
      <c r="S24" s="548"/>
      <c r="T24" s="67" t="s">
        <v>35</v>
      </c>
    </row>
    <row r="25" spans="1:20" ht="15.75" customHeight="1" thickBot="1">
      <c r="A25" s="485"/>
      <c r="B25" s="451"/>
      <c r="C25" s="451"/>
      <c r="D25" s="16">
        <v>2016</v>
      </c>
      <c r="E25" s="67">
        <v>2017</v>
      </c>
      <c r="F25" s="68">
        <f>D25</f>
        <v>2016</v>
      </c>
      <c r="G25" s="68">
        <f>E25</f>
        <v>2017</v>
      </c>
      <c r="H25" s="16" t="s">
        <v>1</v>
      </c>
      <c r="I25" s="67" t="s">
        <v>14</v>
      </c>
      <c r="K25" s="16">
        <f>D25</f>
        <v>2016</v>
      </c>
      <c r="L25" s="67">
        <f>E25</f>
        <v>2017</v>
      </c>
      <c r="M25" s="68">
        <f>F25</f>
        <v>2016</v>
      </c>
      <c r="N25" s="67">
        <f>G25</f>
        <v>2017</v>
      </c>
      <c r="O25" s="68">
        <v>1000</v>
      </c>
      <c r="P25" s="67" t="s">
        <v>14</v>
      </c>
      <c r="R25" s="16">
        <f>D25</f>
        <v>2016</v>
      </c>
      <c r="S25" s="68">
        <f>E25</f>
        <v>2017</v>
      </c>
      <c r="T25" s="67" t="s">
        <v>23</v>
      </c>
    </row>
    <row r="26" spans="1:20" ht="24" customHeight="1" thickBot="1">
      <c r="A26" s="72" t="s">
        <v>29</v>
      </c>
      <c r="B26" s="13"/>
      <c r="C26" s="13"/>
      <c r="D26" s="17"/>
      <c r="E26" s="18"/>
      <c r="F26" s="14" t="e">
        <f>D26/D36</f>
        <v>#DIV/0!</v>
      </c>
      <c r="G26" s="14" t="e">
        <f>E26/E36</f>
        <v>#DIV/0!</v>
      </c>
      <c r="H26" s="80" t="e">
        <f t="shared" ref="H26:H40" si="17">(E26-D26)/D26</f>
        <v>#DIV/0!</v>
      </c>
      <c r="I26" s="83" t="e">
        <f t="shared" ref="I26:I40" si="18">(G26-F26)/F26</f>
        <v>#DIV/0!</v>
      </c>
      <c r="J26" s="1"/>
      <c r="K26" s="17"/>
      <c r="L26" s="18"/>
      <c r="M26" s="14">
        <f>K26/K36</f>
        <v>0</v>
      </c>
      <c r="N26" s="14">
        <f>L26/L36</f>
        <v>0</v>
      </c>
      <c r="O26" s="80" t="e">
        <f t="shared" ref="O26:O40" si="19">(L26-K26)/K26</f>
        <v>#DIV/0!</v>
      </c>
      <c r="P26" s="83" t="e">
        <f t="shared" ref="P26:P40" si="20">(N26-M26)/M26</f>
        <v>#DIV/0!</v>
      </c>
      <c r="Q26" s="1"/>
      <c r="R26" s="24" t="e">
        <f>(K26/D26)*10</f>
        <v>#DIV/0!</v>
      </c>
      <c r="S26" s="62" t="e">
        <f>(L26/E26)*10</f>
        <v>#DIV/0!</v>
      </c>
      <c r="T26" s="50" t="e">
        <f>(S26-R26)/R26</f>
        <v>#DIV/0!</v>
      </c>
    </row>
    <row r="27" spans="1:20" ht="24" customHeight="1">
      <c r="A27" s="73" t="s">
        <v>43</v>
      </c>
      <c r="B27" s="3"/>
      <c r="D27" s="19"/>
      <c r="E27" s="20"/>
      <c r="F27" s="47" t="e">
        <f>D27/D26</f>
        <v>#DIV/0!</v>
      </c>
      <c r="G27" s="47" t="e">
        <f>E27/E26</f>
        <v>#DIV/0!</v>
      </c>
      <c r="H27" s="81" t="e">
        <f t="shared" si="17"/>
        <v>#DIV/0!</v>
      </c>
      <c r="I27" s="84" t="e">
        <f t="shared" si="18"/>
        <v>#DIV/0!</v>
      </c>
      <c r="J27" s="3"/>
      <c r="K27" s="19"/>
      <c r="L27" s="20"/>
      <c r="M27" s="47" t="e">
        <f>K27/K26</f>
        <v>#DIV/0!</v>
      </c>
      <c r="N27" s="47" t="e">
        <f>L27/L26</f>
        <v>#DIV/0!</v>
      </c>
      <c r="O27" s="81" t="e">
        <f t="shared" si="19"/>
        <v>#DIV/0!</v>
      </c>
      <c r="P27" s="84" t="e">
        <f t="shared" si="20"/>
        <v>#DIV/0!</v>
      </c>
      <c r="Q27" s="3"/>
      <c r="R27" s="27" t="e">
        <f t="shared" ref="R27:R40" si="21">(K27/D27)*10</f>
        <v>#DIV/0!</v>
      </c>
      <c r="S27" s="28" t="e">
        <f t="shared" ref="S27:S40" si="22">(L27/E27)*10</f>
        <v>#DIV/0!</v>
      </c>
      <c r="T27" s="49" t="e">
        <f t="shared" ref="T27:T40" si="23">(S27-R27)/R27</f>
        <v>#DIV/0!</v>
      </c>
    </row>
    <row r="28" spans="1:20" ht="24" customHeight="1">
      <c r="A28" s="77" t="s">
        <v>42</v>
      </c>
      <c r="B28" s="70"/>
      <c r="C28" s="71"/>
      <c r="D28" s="78"/>
      <c r="E28" s="79">
        <f>E29+E30</f>
        <v>0</v>
      </c>
      <c r="F28" s="45" t="e">
        <f>D28/D26</f>
        <v>#DIV/0!</v>
      </c>
      <c r="G28" s="45" t="e">
        <f>E28/E26</f>
        <v>#DIV/0!</v>
      </c>
      <c r="H28" s="82" t="e">
        <f t="shared" si="17"/>
        <v>#DIV/0!</v>
      </c>
      <c r="I28" s="85" t="e">
        <f t="shared" si="18"/>
        <v>#DIV/0!</v>
      </c>
      <c r="J28" s="3"/>
      <c r="K28" s="78"/>
      <c r="L28" s="79">
        <f>L29+L30</f>
        <v>0</v>
      </c>
      <c r="M28" s="45" t="e">
        <f>K28/K26</f>
        <v>#DIV/0!</v>
      </c>
      <c r="N28" s="45" t="e">
        <f>L28/L26</f>
        <v>#DIV/0!</v>
      </c>
      <c r="O28" s="82" t="e">
        <f t="shared" si="19"/>
        <v>#DIV/0!</v>
      </c>
      <c r="P28" s="85" t="e">
        <f t="shared" si="20"/>
        <v>#DIV/0!</v>
      </c>
      <c r="Q28" s="3"/>
      <c r="R28" s="63" t="e">
        <f t="shared" si="21"/>
        <v>#DIV/0!</v>
      </c>
      <c r="S28" s="64" t="e">
        <f t="shared" si="22"/>
        <v>#DIV/0!</v>
      </c>
      <c r="T28" s="51" t="e">
        <f t="shared" si="23"/>
        <v>#DIV/0!</v>
      </c>
    </row>
    <row r="29" spans="1:20" ht="24" customHeight="1">
      <c r="A29" s="46"/>
      <c r="B29" s="74" t="s">
        <v>41</v>
      </c>
      <c r="D29" s="19"/>
      <c r="E29" s="20"/>
      <c r="F29" s="47"/>
      <c r="G29" s="47" t="e">
        <f>E29/E28</f>
        <v>#DIV/0!</v>
      </c>
      <c r="H29" s="86" t="e">
        <f t="shared" si="17"/>
        <v>#DIV/0!</v>
      </c>
      <c r="I29" s="87" t="e">
        <f t="shared" si="18"/>
        <v>#DIV/0!</v>
      </c>
      <c r="J29" s="3"/>
      <c r="K29" s="19"/>
      <c r="L29" s="20"/>
      <c r="M29" s="47"/>
      <c r="N29" s="47" t="e">
        <f>L29/L28</f>
        <v>#DIV/0!</v>
      </c>
      <c r="O29" s="86" t="e">
        <f t="shared" si="19"/>
        <v>#DIV/0!</v>
      </c>
      <c r="P29" s="87" t="e">
        <f t="shared" si="20"/>
        <v>#DIV/0!</v>
      </c>
      <c r="Q29" s="3"/>
      <c r="R29" s="88" t="e">
        <f t="shared" si="21"/>
        <v>#DIV/0!</v>
      </c>
      <c r="S29" s="89" t="e">
        <f t="shared" si="22"/>
        <v>#DIV/0!</v>
      </c>
      <c r="T29" s="90" t="e">
        <f t="shared" si="23"/>
        <v>#DIV/0!</v>
      </c>
    </row>
    <row r="30" spans="1:20" ht="24" customHeight="1" thickBot="1">
      <c r="A30" s="46"/>
      <c r="B30" s="74" t="s">
        <v>44</v>
      </c>
      <c r="D30" s="19"/>
      <c r="E30" s="20"/>
      <c r="F30" s="47" t="e">
        <f>D30/D28</f>
        <v>#DIV/0!</v>
      </c>
      <c r="G30" s="47" t="e">
        <f>E30/E28</f>
        <v>#DIV/0!</v>
      </c>
      <c r="H30" s="86" t="e">
        <f t="shared" si="17"/>
        <v>#DIV/0!</v>
      </c>
      <c r="I30" s="87" t="e">
        <f t="shared" si="18"/>
        <v>#DIV/0!</v>
      </c>
      <c r="J30" s="3"/>
      <c r="K30" s="19"/>
      <c r="L30" s="20"/>
      <c r="M30" s="47" t="e">
        <f>K30/K28</f>
        <v>#DIV/0!</v>
      </c>
      <c r="N30" s="47" t="e">
        <f>L30/L28</f>
        <v>#DIV/0!</v>
      </c>
      <c r="O30" s="86" t="e">
        <f t="shared" si="19"/>
        <v>#DIV/0!</v>
      </c>
      <c r="P30" s="87" t="e">
        <f t="shared" si="20"/>
        <v>#DIV/0!</v>
      </c>
      <c r="Q30" s="3"/>
      <c r="R30" s="65" t="e">
        <f t="shared" si="21"/>
        <v>#DIV/0!</v>
      </c>
      <c r="S30" s="62" t="e">
        <f t="shared" si="22"/>
        <v>#DIV/0!</v>
      </c>
      <c r="T30" s="66" t="e">
        <f t="shared" si="23"/>
        <v>#DIV/0!</v>
      </c>
    </row>
    <row r="31" spans="1:20" ht="24" customHeight="1" thickBot="1">
      <c r="A31" s="72" t="s">
        <v>30</v>
      </c>
      <c r="B31" s="13"/>
      <c r="C31" s="13"/>
      <c r="D31" s="17"/>
      <c r="E31" s="18"/>
      <c r="F31" s="14" t="e">
        <f>D31/D36</f>
        <v>#DIV/0!</v>
      </c>
      <c r="G31" s="14" t="e">
        <f>E31/E36</f>
        <v>#DIV/0!</v>
      </c>
      <c r="H31" s="80" t="e">
        <f t="shared" si="17"/>
        <v>#DIV/0!</v>
      </c>
      <c r="I31" s="83" t="e">
        <f t="shared" si="18"/>
        <v>#DIV/0!</v>
      </c>
      <c r="J31" s="3"/>
      <c r="K31" s="17"/>
      <c r="L31" s="18"/>
      <c r="M31" s="14">
        <f>K31/K36</f>
        <v>0</v>
      </c>
      <c r="N31" s="14">
        <f>L31/L36</f>
        <v>0</v>
      </c>
      <c r="O31" s="80" t="e">
        <f t="shared" si="19"/>
        <v>#DIV/0!</v>
      </c>
      <c r="P31" s="83" t="e">
        <f t="shared" si="20"/>
        <v>#DIV/0!</v>
      </c>
      <c r="Q31" s="3"/>
      <c r="R31" s="24" t="e">
        <f t="shared" si="21"/>
        <v>#DIV/0!</v>
      </c>
      <c r="S31" s="62" t="e">
        <f t="shared" si="22"/>
        <v>#DIV/0!</v>
      </c>
      <c r="T31" s="50" t="e">
        <f t="shared" si="23"/>
        <v>#DIV/0!</v>
      </c>
    </row>
    <row r="32" spans="1:20" ht="24" customHeight="1" thickBot="1">
      <c r="A32" s="73" t="s">
        <v>43</v>
      </c>
      <c r="B32" s="3"/>
      <c r="D32" s="19"/>
      <c r="E32" s="20"/>
      <c r="F32" s="47" t="e">
        <f>D32/D31</f>
        <v>#DIV/0!</v>
      </c>
      <c r="G32" s="47" t="e">
        <f>E32/E31</f>
        <v>#DIV/0!</v>
      </c>
      <c r="H32" s="81" t="e">
        <f t="shared" si="17"/>
        <v>#DIV/0!</v>
      </c>
      <c r="I32" s="84" t="e">
        <f t="shared" si="18"/>
        <v>#DIV/0!</v>
      </c>
      <c r="J32" s="3"/>
      <c r="K32" s="19"/>
      <c r="L32" s="20"/>
      <c r="M32" s="47" t="e">
        <f>K32/K31</f>
        <v>#DIV/0!</v>
      </c>
      <c r="N32" s="47" t="e">
        <f>L32/L31</f>
        <v>#DIV/0!</v>
      </c>
      <c r="O32" s="81" t="e">
        <f t="shared" si="19"/>
        <v>#DIV/0!</v>
      </c>
      <c r="P32" s="84" t="e">
        <f t="shared" si="20"/>
        <v>#DIV/0!</v>
      </c>
      <c r="Q32" s="3"/>
      <c r="R32" s="24" t="e">
        <f t="shared" si="21"/>
        <v>#DIV/0!</v>
      </c>
      <c r="S32" s="62" t="e">
        <f t="shared" si="22"/>
        <v>#DIV/0!</v>
      </c>
      <c r="T32" s="50" t="e">
        <f t="shared" si="23"/>
        <v>#DIV/0!</v>
      </c>
    </row>
    <row r="33" spans="1:20" ht="24" customHeight="1" thickBot="1">
      <c r="A33" s="77" t="s">
        <v>42</v>
      </c>
      <c r="B33" s="70"/>
      <c r="C33" s="71"/>
      <c r="D33" s="78"/>
      <c r="E33" s="79">
        <f>E34+E35</f>
        <v>0</v>
      </c>
      <c r="F33" s="45" t="e">
        <f>D33/D31</f>
        <v>#DIV/0!</v>
      </c>
      <c r="G33" s="45" t="e">
        <f>E33/E31</f>
        <v>#DIV/0!</v>
      </c>
      <c r="H33" s="82" t="e">
        <f t="shared" si="17"/>
        <v>#DIV/0!</v>
      </c>
      <c r="I33" s="85" t="e">
        <f t="shared" si="18"/>
        <v>#DIV/0!</v>
      </c>
      <c r="J33" s="3"/>
      <c r="K33" s="78"/>
      <c r="L33" s="79">
        <f>L34+L35</f>
        <v>0</v>
      </c>
      <c r="M33" s="45" t="e">
        <f>K33/K31</f>
        <v>#DIV/0!</v>
      </c>
      <c r="N33" s="45" t="e">
        <f>L33/L31</f>
        <v>#DIV/0!</v>
      </c>
      <c r="O33" s="82" t="e">
        <f t="shared" si="19"/>
        <v>#DIV/0!</v>
      </c>
      <c r="P33" s="85" t="e">
        <f t="shared" si="20"/>
        <v>#DIV/0!</v>
      </c>
      <c r="Q33" s="3"/>
      <c r="R33" s="24" t="e">
        <f t="shared" si="21"/>
        <v>#DIV/0!</v>
      </c>
      <c r="S33" s="62" t="e">
        <f t="shared" si="22"/>
        <v>#DIV/0!</v>
      </c>
      <c r="T33" s="50" t="e">
        <f t="shared" si="23"/>
        <v>#DIV/0!</v>
      </c>
    </row>
    <row r="34" spans="1:20" ht="24" customHeight="1">
      <c r="A34" s="46"/>
      <c r="B34" s="74" t="s">
        <v>41</v>
      </c>
      <c r="D34" s="19"/>
      <c r="E34" s="20"/>
      <c r="F34" s="2"/>
      <c r="G34" s="2" t="e">
        <f>E34/E33</f>
        <v>#DIV/0!</v>
      </c>
      <c r="H34" s="86" t="e">
        <f t="shared" si="17"/>
        <v>#DIV/0!</v>
      </c>
      <c r="I34" s="87" t="e">
        <f t="shared" si="18"/>
        <v>#DIV/0!</v>
      </c>
      <c r="K34" s="19"/>
      <c r="L34" s="20"/>
      <c r="M34" s="2"/>
      <c r="N34" s="2" t="e">
        <f>L34/L33</f>
        <v>#DIV/0!</v>
      </c>
      <c r="O34" s="86" t="e">
        <f t="shared" si="19"/>
        <v>#DIV/0!</v>
      </c>
      <c r="P34" s="87" t="e">
        <f t="shared" si="20"/>
        <v>#DIV/0!</v>
      </c>
      <c r="R34" s="93" t="e">
        <f t="shared" si="21"/>
        <v>#DIV/0!</v>
      </c>
      <c r="S34" s="94" t="e">
        <f t="shared" si="22"/>
        <v>#DIV/0!</v>
      </c>
      <c r="T34" s="95" t="e">
        <f t="shared" si="23"/>
        <v>#DIV/0!</v>
      </c>
    </row>
    <row r="35" spans="1:20" ht="24" customHeight="1" thickBot="1">
      <c r="A35" s="46"/>
      <c r="B35" s="74" t="s">
        <v>44</v>
      </c>
      <c r="D35" s="19"/>
      <c r="E35" s="20"/>
      <c r="F35" s="2" t="e">
        <f>D35/D33</f>
        <v>#DIV/0!</v>
      </c>
      <c r="G35" s="2" t="e">
        <f>E35/E33</f>
        <v>#DIV/0!</v>
      </c>
      <c r="H35" s="86" t="e">
        <f t="shared" si="17"/>
        <v>#DIV/0!</v>
      </c>
      <c r="I35" s="87" t="e">
        <f t="shared" si="18"/>
        <v>#DIV/0!</v>
      </c>
      <c r="K35" s="19"/>
      <c r="L35" s="20"/>
      <c r="M35" s="2" t="e">
        <f>K35/K33</f>
        <v>#DIV/0!</v>
      </c>
      <c r="N35" s="2" t="e">
        <f>L35/L33</f>
        <v>#DIV/0!</v>
      </c>
      <c r="O35" s="86" t="e">
        <f t="shared" si="19"/>
        <v>#DIV/0!</v>
      </c>
      <c r="P35" s="87" t="e">
        <f t="shared" si="20"/>
        <v>#DIV/0!</v>
      </c>
      <c r="R35" s="65" t="e">
        <f t="shared" si="21"/>
        <v>#DIV/0!</v>
      </c>
      <c r="S35" s="62" t="e">
        <f t="shared" si="22"/>
        <v>#DIV/0!</v>
      </c>
      <c r="T35" s="66" t="e">
        <f t="shared" si="23"/>
        <v>#DIV/0!</v>
      </c>
    </row>
    <row r="36" spans="1:20" ht="24" customHeight="1" thickBot="1">
      <c r="A36" s="72" t="s">
        <v>12</v>
      </c>
      <c r="B36" s="13"/>
      <c r="C36" s="13"/>
      <c r="D36" s="17">
        <f>D26+D31</f>
        <v>0</v>
      </c>
      <c r="E36" s="18">
        <f>E26+E31</f>
        <v>0</v>
      </c>
      <c r="F36" s="14" t="e">
        <f>F26+F31</f>
        <v>#DIV/0!</v>
      </c>
      <c r="G36" s="14" t="e">
        <f>G26+G31</f>
        <v>#DIV/0!</v>
      </c>
      <c r="H36" s="80" t="e">
        <f t="shared" si="17"/>
        <v>#DIV/0!</v>
      </c>
      <c r="I36" s="83" t="e">
        <f t="shared" si="18"/>
        <v>#DIV/0!</v>
      </c>
      <c r="J36" s="1"/>
      <c r="K36" s="17">
        <v>82914.689000000057</v>
      </c>
      <c r="L36" s="18">
        <v>95555.57299999996</v>
      </c>
      <c r="M36" s="14">
        <f>M26+M31</f>
        <v>0</v>
      </c>
      <c r="N36" s="14">
        <f>N26+N31</f>
        <v>0</v>
      </c>
      <c r="O36" s="80">
        <f t="shared" si="19"/>
        <v>0.15245650864106713</v>
      </c>
      <c r="P36" s="83" t="e">
        <f t="shared" si="20"/>
        <v>#DIV/0!</v>
      </c>
      <c r="R36" s="24" t="e">
        <f t="shared" si="21"/>
        <v>#DIV/0!</v>
      </c>
      <c r="S36" s="62" t="e">
        <f t="shared" si="22"/>
        <v>#DIV/0!</v>
      </c>
      <c r="T36" s="50" t="e">
        <f t="shared" si="23"/>
        <v>#DIV/0!</v>
      </c>
    </row>
    <row r="37" spans="1:20" ht="24" customHeight="1">
      <c r="A37" s="73" t="s">
        <v>43</v>
      </c>
      <c r="B37" s="3"/>
      <c r="D37" s="19">
        <f t="shared" ref="D37:E37" si="24">D27+D32</f>
        <v>0</v>
      </c>
      <c r="E37" s="20">
        <f t="shared" si="24"/>
        <v>0</v>
      </c>
      <c r="F37" s="47" t="e">
        <f>D37/D36</f>
        <v>#DIV/0!</v>
      </c>
      <c r="G37" s="47" t="e">
        <f>E37/E36</f>
        <v>#DIV/0!</v>
      </c>
      <c r="H37" s="81" t="e">
        <f t="shared" si="17"/>
        <v>#DIV/0!</v>
      </c>
      <c r="I37" s="84" t="e">
        <f t="shared" si="18"/>
        <v>#DIV/0!</v>
      </c>
      <c r="J37" s="3"/>
      <c r="K37" s="19">
        <f t="shared" ref="K37:L37" si="25">K27+K32</f>
        <v>0</v>
      </c>
      <c r="L37" s="20">
        <f t="shared" si="25"/>
        <v>0</v>
      </c>
      <c r="M37" s="47">
        <f>K37/K36</f>
        <v>0</v>
      </c>
      <c r="N37" s="47">
        <f>L37/L36</f>
        <v>0</v>
      </c>
      <c r="O37" s="81" t="e">
        <f t="shared" si="19"/>
        <v>#DIV/0!</v>
      </c>
      <c r="P37" s="84" t="e">
        <f t="shared" si="20"/>
        <v>#DIV/0!</v>
      </c>
      <c r="Q37" s="3"/>
      <c r="R37" s="96" t="e">
        <f t="shared" si="21"/>
        <v>#DIV/0!</v>
      </c>
      <c r="S37" s="97" t="e">
        <f t="shared" si="22"/>
        <v>#DIV/0!</v>
      </c>
      <c r="T37" s="98" t="e">
        <f t="shared" si="23"/>
        <v>#DIV/0!</v>
      </c>
    </row>
    <row r="38" spans="1:20" ht="24" customHeight="1">
      <c r="A38" s="77" t="s">
        <v>42</v>
      </c>
      <c r="B38" s="70"/>
      <c r="C38" s="71"/>
      <c r="D38" s="78">
        <f t="shared" ref="D38:E38" si="26">D28+D33</f>
        <v>0</v>
      </c>
      <c r="E38" s="79">
        <f t="shared" si="26"/>
        <v>0</v>
      </c>
      <c r="F38" s="45" t="e">
        <f>D38/D36</f>
        <v>#DIV/0!</v>
      </c>
      <c r="G38" s="45" t="e">
        <f>E38/E36</f>
        <v>#DIV/0!</v>
      </c>
      <c r="H38" s="82" t="e">
        <f t="shared" si="17"/>
        <v>#DIV/0!</v>
      </c>
      <c r="I38" s="85" t="e">
        <f t="shared" si="18"/>
        <v>#DIV/0!</v>
      </c>
      <c r="J38" s="3"/>
      <c r="K38" s="78">
        <f t="shared" ref="K38:L38" si="27">K28+K33</f>
        <v>0</v>
      </c>
      <c r="L38" s="79">
        <f t="shared" si="27"/>
        <v>0</v>
      </c>
      <c r="M38" s="45">
        <f>K38/K36</f>
        <v>0</v>
      </c>
      <c r="N38" s="45">
        <f>L38/L36</f>
        <v>0</v>
      </c>
      <c r="O38" s="82" t="e">
        <f t="shared" si="19"/>
        <v>#DIV/0!</v>
      </c>
      <c r="P38" s="85" t="e">
        <f t="shared" si="20"/>
        <v>#DIV/0!</v>
      </c>
      <c r="Q38" s="3"/>
      <c r="R38" s="43" t="e">
        <f t="shared" si="21"/>
        <v>#DIV/0!</v>
      </c>
      <c r="S38" s="44" t="e">
        <f t="shared" si="22"/>
        <v>#DIV/0!</v>
      </c>
      <c r="T38" s="51" t="e">
        <f t="shared" si="23"/>
        <v>#DIV/0!</v>
      </c>
    </row>
    <row r="39" spans="1:20" ht="24" customHeight="1">
      <c r="A39" s="46"/>
      <c r="B39" s="74" t="s">
        <v>41</v>
      </c>
      <c r="D39" s="19">
        <f t="shared" ref="D39:E39" si="28">D29+D34</f>
        <v>0</v>
      </c>
      <c r="E39" s="20">
        <f t="shared" si="28"/>
        <v>0</v>
      </c>
      <c r="F39" s="2" t="e">
        <f>D39/D38</f>
        <v>#DIV/0!</v>
      </c>
      <c r="G39" s="2" t="e">
        <f>E39/E38</f>
        <v>#DIV/0!</v>
      </c>
      <c r="H39" s="86" t="e">
        <f t="shared" si="17"/>
        <v>#DIV/0!</v>
      </c>
      <c r="I39" s="87" t="e">
        <f t="shared" si="18"/>
        <v>#DIV/0!</v>
      </c>
      <c r="K39" s="19">
        <f t="shared" ref="K39:L39" si="29">K29+K34</f>
        <v>0</v>
      </c>
      <c r="L39" s="20">
        <f t="shared" si="29"/>
        <v>0</v>
      </c>
      <c r="M39" s="2" t="e">
        <f>K39/K38</f>
        <v>#DIV/0!</v>
      </c>
      <c r="N39" s="2" t="e">
        <f>L39/L38</f>
        <v>#DIV/0!</v>
      </c>
      <c r="O39" s="86" t="e">
        <f t="shared" si="19"/>
        <v>#DIV/0!</v>
      </c>
      <c r="P39" s="87" t="e">
        <f t="shared" si="20"/>
        <v>#DIV/0!</v>
      </c>
      <c r="R39" s="88" t="e">
        <f t="shared" si="21"/>
        <v>#DIV/0!</v>
      </c>
      <c r="S39" s="89" t="e">
        <f t="shared" si="22"/>
        <v>#DIV/0!</v>
      </c>
      <c r="T39" s="90" t="e">
        <f t="shared" si="23"/>
        <v>#DIV/0!</v>
      </c>
    </row>
    <row r="40" spans="1:20" ht="24" customHeight="1" thickBot="1">
      <c r="A40" s="75"/>
      <c r="B40" s="76" t="s">
        <v>44</v>
      </c>
      <c r="C40" s="10"/>
      <c r="D40" s="21">
        <f t="shared" ref="D40:E40" si="30">D30+D35</f>
        <v>0</v>
      </c>
      <c r="E40" s="22">
        <f t="shared" si="30"/>
        <v>0</v>
      </c>
      <c r="F40" s="11" t="e">
        <f>D40/D38</f>
        <v>#DIV/0!</v>
      </c>
      <c r="G40" s="11" t="e">
        <f>E40/E38</f>
        <v>#DIV/0!</v>
      </c>
      <c r="H40" s="91" t="e">
        <f t="shared" si="17"/>
        <v>#DIV/0!</v>
      </c>
      <c r="I40" s="92" t="e">
        <f t="shared" si="18"/>
        <v>#DIV/0!</v>
      </c>
      <c r="K40" s="21">
        <f t="shared" ref="K40:L40" si="31">K30+K35</f>
        <v>0</v>
      </c>
      <c r="L40" s="22">
        <f t="shared" si="31"/>
        <v>0</v>
      </c>
      <c r="M40" s="11" t="e">
        <f>K40/K38</f>
        <v>#DIV/0!</v>
      </c>
      <c r="N40" s="11" t="e">
        <f>L40/L38</f>
        <v>#DIV/0!</v>
      </c>
      <c r="O40" s="91" t="e">
        <f t="shared" si="19"/>
        <v>#DIV/0!</v>
      </c>
      <c r="P40" s="92" t="e">
        <f t="shared" si="20"/>
        <v>#DIV/0!</v>
      </c>
      <c r="R40" s="65" t="e">
        <f t="shared" si="21"/>
        <v>#DIV/0!</v>
      </c>
      <c r="S40" s="62" t="e">
        <f t="shared" si="22"/>
        <v>#DIV/0!</v>
      </c>
      <c r="T40" s="66" t="e">
        <f t="shared" si="23"/>
        <v>#DIV/0!</v>
      </c>
    </row>
    <row r="41" spans="1:20" ht="24.75" customHeight="1" thickBot="1"/>
    <row r="42" spans="1:20" ht="15" customHeight="1">
      <c r="A42" s="467" t="s">
        <v>2</v>
      </c>
      <c r="B42" s="450"/>
      <c r="C42" s="450"/>
      <c r="D42" s="478" t="s">
        <v>1</v>
      </c>
      <c r="E42" s="544"/>
      <c r="F42" s="479" t="s">
        <v>13</v>
      </c>
      <c r="G42" s="479"/>
      <c r="H42" s="545" t="s">
        <v>34</v>
      </c>
      <c r="I42" s="544"/>
      <c r="K42" s="478" t="s">
        <v>19</v>
      </c>
      <c r="L42" s="544"/>
      <c r="M42" s="479" t="s">
        <v>13</v>
      </c>
      <c r="N42" s="479"/>
      <c r="O42" s="545" t="s">
        <v>34</v>
      </c>
      <c r="P42" s="544"/>
      <c r="R42" s="478" t="s">
        <v>22</v>
      </c>
      <c r="S42" s="479"/>
      <c r="T42" s="69" t="s">
        <v>0</v>
      </c>
    </row>
    <row r="43" spans="1:20" ht="15" customHeight="1">
      <c r="A43" s="485"/>
      <c r="B43" s="451"/>
      <c r="C43" s="451"/>
      <c r="D43" s="546" t="s">
        <v>40</v>
      </c>
      <c r="E43" s="547"/>
      <c r="F43" s="548" t="str">
        <f>D43</f>
        <v>jan - mar</v>
      </c>
      <c r="G43" s="548"/>
      <c r="H43" s="546" t="str">
        <f>F43</f>
        <v>jan - mar</v>
      </c>
      <c r="I43" s="547"/>
      <c r="K43" s="546" t="str">
        <f>D43</f>
        <v>jan - mar</v>
      </c>
      <c r="L43" s="547"/>
      <c r="M43" s="548" t="str">
        <f>D43</f>
        <v>jan - mar</v>
      </c>
      <c r="N43" s="548"/>
      <c r="O43" s="546" t="str">
        <f>D43</f>
        <v>jan - mar</v>
      </c>
      <c r="P43" s="547"/>
      <c r="R43" s="546" t="str">
        <f>D43</f>
        <v>jan - mar</v>
      </c>
      <c r="S43" s="548"/>
      <c r="T43" s="67" t="s">
        <v>35</v>
      </c>
    </row>
    <row r="44" spans="1:20" ht="15.75" customHeight="1" thickBot="1">
      <c r="A44" s="485"/>
      <c r="B44" s="451"/>
      <c r="C44" s="451"/>
      <c r="D44" s="16">
        <v>2016</v>
      </c>
      <c r="E44" s="67">
        <v>2017</v>
      </c>
      <c r="F44" s="68">
        <f>D44</f>
        <v>2016</v>
      </c>
      <c r="G44" s="68">
        <f>E44</f>
        <v>2017</v>
      </c>
      <c r="H44" s="16" t="s">
        <v>1</v>
      </c>
      <c r="I44" s="67" t="s">
        <v>14</v>
      </c>
      <c r="K44" s="16">
        <f>D44</f>
        <v>2016</v>
      </c>
      <c r="L44" s="67">
        <f>E44</f>
        <v>2017</v>
      </c>
      <c r="M44" s="68">
        <f>F44</f>
        <v>2016</v>
      </c>
      <c r="N44" s="67">
        <f>G44</f>
        <v>2017</v>
      </c>
      <c r="O44" s="68">
        <v>1000</v>
      </c>
      <c r="P44" s="67" t="s">
        <v>14</v>
      </c>
      <c r="R44" s="16">
        <f>D44</f>
        <v>2016</v>
      </c>
      <c r="S44" s="68">
        <f>E44</f>
        <v>2017</v>
      </c>
      <c r="T44" s="67" t="s">
        <v>23</v>
      </c>
    </row>
    <row r="45" spans="1:20" ht="24" customHeight="1" thickBot="1">
      <c r="A45" s="72" t="s">
        <v>29</v>
      </c>
      <c r="B45" s="13"/>
      <c r="C45" s="13"/>
      <c r="D45" s="17"/>
      <c r="E45" s="18"/>
      <c r="F45" s="14" t="e">
        <f>D45/D55</f>
        <v>#DIV/0!</v>
      </c>
      <c r="G45" s="14" t="e">
        <f>E45/E55</f>
        <v>#DIV/0!</v>
      </c>
      <c r="H45" s="80" t="e">
        <f t="shared" ref="H45:H59" si="32">(E45-D45)/D45</f>
        <v>#DIV/0!</v>
      </c>
      <c r="I45" s="83" t="e">
        <f t="shared" ref="I45:I59" si="33">(G45-F45)/F45</f>
        <v>#DIV/0!</v>
      </c>
      <c r="J45" s="1"/>
      <c r="K45" s="17"/>
      <c r="L45" s="18"/>
      <c r="M45" s="14">
        <f>K45/K55</f>
        <v>0</v>
      </c>
      <c r="N45" s="14">
        <f>L45/L55</f>
        <v>0</v>
      </c>
      <c r="O45" s="80" t="e">
        <f t="shared" ref="O45:O59" si="34">(L45-K45)/K45</f>
        <v>#DIV/0!</v>
      </c>
      <c r="P45" s="83" t="e">
        <f t="shared" ref="P45:P59" si="35">(N45-M45)/M45</f>
        <v>#DIV/0!</v>
      </c>
      <c r="Q45" s="1"/>
      <c r="R45" s="24" t="e">
        <f>(K45/D45)*10</f>
        <v>#DIV/0!</v>
      </c>
      <c r="S45" s="62" t="e">
        <f>(L45/E45)*10</f>
        <v>#DIV/0!</v>
      </c>
      <c r="T45" s="50" t="e">
        <f>(S45-R45)/R45</f>
        <v>#DIV/0!</v>
      </c>
    </row>
    <row r="46" spans="1:20" ht="24" customHeight="1">
      <c r="A46" s="73" t="s">
        <v>43</v>
      </c>
      <c r="B46" s="3"/>
      <c r="D46" s="19"/>
      <c r="E46" s="20"/>
      <c r="F46" s="47" t="e">
        <f>D46/D45</f>
        <v>#DIV/0!</v>
      </c>
      <c r="G46" s="47" t="e">
        <f>E46/E45</f>
        <v>#DIV/0!</v>
      </c>
      <c r="H46" s="81" t="e">
        <f t="shared" si="32"/>
        <v>#DIV/0!</v>
      </c>
      <c r="I46" s="84" t="e">
        <f t="shared" si="33"/>
        <v>#DIV/0!</v>
      </c>
      <c r="J46" s="3"/>
      <c r="K46" s="19"/>
      <c r="L46" s="20"/>
      <c r="M46" s="47" t="e">
        <f>K46/K45</f>
        <v>#DIV/0!</v>
      </c>
      <c r="N46" s="47" t="e">
        <f>L46/L45</f>
        <v>#DIV/0!</v>
      </c>
      <c r="O46" s="81" t="e">
        <f t="shared" si="34"/>
        <v>#DIV/0!</v>
      </c>
      <c r="P46" s="84" t="e">
        <f t="shared" si="35"/>
        <v>#DIV/0!</v>
      </c>
      <c r="Q46" s="3"/>
      <c r="R46" s="27" t="e">
        <f t="shared" ref="R46:R59" si="36">(K46/D46)*10</f>
        <v>#DIV/0!</v>
      </c>
      <c r="S46" s="28" t="e">
        <f t="shared" ref="S46:S59" si="37">(L46/E46)*10</f>
        <v>#DIV/0!</v>
      </c>
      <c r="T46" s="49" t="e">
        <f t="shared" ref="T46:T59" si="38">(S46-R46)/R46</f>
        <v>#DIV/0!</v>
      </c>
    </row>
    <row r="47" spans="1:20" ht="24" customHeight="1">
      <c r="A47" s="77" t="s">
        <v>42</v>
      </c>
      <c r="B47" s="70"/>
      <c r="C47" s="71"/>
      <c r="D47" s="78"/>
      <c r="E47" s="79">
        <f>E48+E49</f>
        <v>0</v>
      </c>
      <c r="F47" s="45" t="e">
        <f>D47/D45</f>
        <v>#DIV/0!</v>
      </c>
      <c r="G47" s="45" t="e">
        <f>E47/E45</f>
        <v>#DIV/0!</v>
      </c>
      <c r="H47" s="82" t="e">
        <f t="shared" si="32"/>
        <v>#DIV/0!</v>
      </c>
      <c r="I47" s="85" t="e">
        <f t="shared" si="33"/>
        <v>#DIV/0!</v>
      </c>
      <c r="J47" s="3"/>
      <c r="K47" s="78"/>
      <c r="L47" s="79">
        <f>L48+L49</f>
        <v>0</v>
      </c>
      <c r="M47" s="45" t="e">
        <f>K47/K45</f>
        <v>#DIV/0!</v>
      </c>
      <c r="N47" s="45" t="e">
        <f>L47/L45</f>
        <v>#DIV/0!</v>
      </c>
      <c r="O47" s="82" t="e">
        <f t="shared" si="34"/>
        <v>#DIV/0!</v>
      </c>
      <c r="P47" s="85" t="e">
        <f t="shared" si="35"/>
        <v>#DIV/0!</v>
      </c>
      <c r="Q47" s="3"/>
      <c r="R47" s="63" t="e">
        <f t="shared" si="36"/>
        <v>#DIV/0!</v>
      </c>
      <c r="S47" s="64" t="e">
        <f t="shared" si="37"/>
        <v>#DIV/0!</v>
      </c>
      <c r="T47" s="51" t="e">
        <f t="shared" si="38"/>
        <v>#DIV/0!</v>
      </c>
    </row>
    <row r="48" spans="1:20" ht="24" customHeight="1">
      <c r="A48" s="46"/>
      <c r="B48" s="74" t="s">
        <v>41</v>
      </c>
      <c r="D48" s="19"/>
      <c r="E48" s="20"/>
      <c r="F48" s="47"/>
      <c r="G48" s="47" t="e">
        <f>E48/E47</f>
        <v>#DIV/0!</v>
      </c>
      <c r="H48" s="86" t="e">
        <f t="shared" si="32"/>
        <v>#DIV/0!</v>
      </c>
      <c r="I48" s="87" t="e">
        <f t="shared" si="33"/>
        <v>#DIV/0!</v>
      </c>
      <c r="J48" s="3"/>
      <c r="K48" s="19"/>
      <c r="L48" s="20"/>
      <c r="M48" s="47"/>
      <c r="N48" s="47" t="e">
        <f>L48/L47</f>
        <v>#DIV/0!</v>
      </c>
      <c r="O48" s="86" t="e">
        <f t="shared" si="34"/>
        <v>#DIV/0!</v>
      </c>
      <c r="P48" s="87" t="e">
        <f t="shared" si="35"/>
        <v>#DIV/0!</v>
      </c>
      <c r="Q48" s="3"/>
      <c r="R48" s="88" t="e">
        <f t="shared" si="36"/>
        <v>#DIV/0!</v>
      </c>
      <c r="S48" s="89" t="e">
        <f t="shared" si="37"/>
        <v>#DIV/0!</v>
      </c>
      <c r="T48" s="90" t="e">
        <f t="shared" si="38"/>
        <v>#DIV/0!</v>
      </c>
    </row>
    <row r="49" spans="1:20" ht="24" customHeight="1" thickBot="1">
      <c r="A49" s="46"/>
      <c r="B49" s="74" t="s">
        <v>44</v>
      </c>
      <c r="D49" s="19"/>
      <c r="E49" s="20"/>
      <c r="F49" s="47" t="e">
        <f>D49/D47</f>
        <v>#DIV/0!</v>
      </c>
      <c r="G49" s="47" t="e">
        <f>E49/E47</f>
        <v>#DIV/0!</v>
      </c>
      <c r="H49" s="86" t="e">
        <f t="shared" si="32"/>
        <v>#DIV/0!</v>
      </c>
      <c r="I49" s="87" t="e">
        <f t="shared" si="33"/>
        <v>#DIV/0!</v>
      </c>
      <c r="J49" s="3"/>
      <c r="K49" s="19"/>
      <c r="L49" s="20"/>
      <c r="M49" s="47" t="e">
        <f>K49/K47</f>
        <v>#DIV/0!</v>
      </c>
      <c r="N49" s="47" t="e">
        <f>L49/L47</f>
        <v>#DIV/0!</v>
      </c>
      <c r="O49" s="86" t="e">
        <f t="shared" si="34"/>
        <v>#DIV/0!</v>
      </c>
      <c r="P49" s="87" t="e">
        <f t="shared" si="35"/>
        <v>#DIV/0!</v>
      </c>
      <c r="Q49" s="3"/>
      <c r="R49" s="65" t="e">
        <f t="shared" si="36"/>
        <v>#DIV/0!</v>
      </c>
      <c r="S49" s="62" t="e">
        <f t="shared" si="37"/>
        <v>#DIV/0!</v>
      </c>
      <c r="T49" s="66" t="e">
        <f t="shared" si="38"/>
        <v>#DIV/0!</v>
      </c>
    </row>
    <row r="50" spans="1:20" ht="24" customHeight="1" thickBot="1">
      <c r="A50" s="72" t="s">
        <v>30</v>
      </c>
      <c r="B50" s="13"/>
      <c r="C50" s="13"/>
      <c r="D50" s="17"/>
      <c r="E50" s="18"/>
      <c r="F50" s="14" t="e">
        <f>D50/D55</f>
        <v>#DIV/0!</v>
      </c>
      <c r="G50" s="14" t="e">
        <f>E50/E55</f>
        <v>#DIV/0!</v>
      </c>
      <c r="H50" s="80" t="e">
        <f t="shared" si="32"/>
        <v>#DIV/0!</v>
      </c>
      <c r="I50" s="83" t="e">
        <f t="shared" si="33"/>
        <v>#DIV/0!</v>
      </c>
      <c r="J50" s="3"/>
      <c r="K50" s="17"/>
      <c r="L50" s="18"/>
      <c r="M50" s="14">
        <f>K50/K55</f>
        <v>0</v>
      </c>
      <c r="N50" s="14">
        <f>L50/L55</f>
        <v>0</v>
      </c>
      <c r="O50" s="80" t="e">
        <f t="shared" si="34"/>
        <v>#DIV/0!</v>
      </c>
      <c r="P50" s="83" t="e">
        <f t="shared" si="35"/>
        <v>#DIV/0!</v>
      </c>
      <c r="Q50" s="3"/>
      <c r="R50" s="24" t="e">
        <f t="shared" si="36"/>
        <v>#DIV/0!</v>
      </c>
      <c r="S50" s="62" t="e">
        <f t="shared" si="37"/>
        <v>#DIV/0!</v>
      </c>
      <c r="T50" s="50" t="e">
        <f t="shared" si="38"/>
        <v>#DIV/0!</v>
      </c>
    </row>
    <row r="51" spans="1:20" ht="24" customHeight="1" thickBot="1">
      <c r="A51" s="73" t="s">
        <v>43</v>
      </c>
      <c r="B51" s="3"/>
      <c r="D51" s="19"/>
      <c r="E51" s="20"/>
      <c r="F51" s="47" t="e">
        <f>D51/D50</f>
        <v>#DIV/0!</v>
      </c>
      <c r="G51" s="47" t="e">
        <f>E51/E50</f>
        <v>#DIV/0!</v>
      </c>
      <c r="H51" s="81" t="e">
        <f t="shared" si="32"/>
        <v>#DIV/0!</v>
      </c>
      <c r="I51" s="84" t="e">
        <f t="shared" si="33"/>
        <v>#DIV/0!</v>
      </c>
      <c r="J51" s="3"/>
      <c r="K51" s="19"/>
      <c r="L51" s="20"/>
      <c r="M51" s="47" t="e">
        <f>K51/K50</f>
        <v>#DIV/0!</v>
      </c>
      <c r="N51" s="47" t="e">
        <f>L51/L50</f>
        <v>#DIV/0!</v>
      </c>
      <c r="O51" s="81" t="e">
        <f t="shared" si="34"/>
        <v>#DIV/0!</v>
      </c>
      <c r="P51" s="84" t="e">
        <f t="shared" si="35"/>
        <v>#DIV/0!</v>
      </c>
      <c r="Q51" s="3"/>
      <c r="R51" s="24" t="e">
        <f t="shared" si="36"/>
        <v>#DIV/0!</v>
      </c>
      <c r="S51" s="62" t="e">
        <f t="shared" si="37"/>
        <v>#DIV/0!</v>
      </c>
      <c r="T51" s="50" t="e">
        <f t="shared" si="38"/>
        <v>#DIV/0!</v>
      </c>
    </row>
    <row r="52" spans="1:20" ht="24" customHeight="1" thickBot="1">
      <c r="A52" s="77" t="s">
        <v>42</v>
      </c>
      <c r="B52" s="70"/>
      <c r="C52" s="71"/>
      <c r="D52" s="78"/>
      <c r="E52" s="79">
        <f>E53+E54</f>
        <v>0</v>
      </c>
      <c r="F52" s="45" t="e">
        <f>D52/D50</f>
        <v>#DIV/0!</v>
      </c>
      <c r="G52" s="45" t="e">
        <f>E52/E50</f>
        <v>#DIV/0!</v>
      </c>
      <c r="H52" s="82" t="e">
        <f t="shared" si="32"/>
        <v>#DIV/0!</v>
      </c>
      <c r="I52" s="85" t="e">
        <f t="shared" si="33"/>
        <v>#DIV/0!</v>
      </c>
      <c r="J52" s="3"/>
      <c r="K52" s="78"/>
      <c r="L52" s="79">
        <f>L53+L54</f>
        <v>0</v>
      </c>
      <c r="M52" s="45" t="e">
        <f>K52/K50</f>
        <v>#DIV/0!</v>
      </c>
      <c r="N52" s="45" t="e">
        <f>L52/L50</f>
        <v>#DIV/0!</v>
      </c>
      <c r="O52" s="82" t="e">
        <f t="shared" si="34"/>
        <v>#DIV/0!</v>
      </c>
      <c r="P52" s="85" t="e">
        <f t="shared" si="35"/>
        <v>#DIV/0!</v>
      </c>
      <c r="Q52" s="3"/>
      <c r="R52" s="24" t="e">
        <f t="shared" si="36"/>
        <v>#DIV/0!</v>
      </c>
      <c r="S52" s="62" t="e">
        <f t="shared" si="37"/>
        <v>#DIV/0!</v>
      </c>
      <c r="T52" s="50" t="e">
        <f t="shared" si="38"/>
        <v>#DIV/0!</v>
      </c>
    </row>
    <row r="53" spans="1:20" ht="24" customHeight="1">
      <c r="A53" s="46"/>
      <c r="B53" s="74" t="s">
        <v>41</v>
      </c>
      <c r="D53" s="19"/>
      <c r="E53" s="20"/>
      <c r="F53" s="2"/>
      <c r="G53" s="2" t="e">
        <f>E53/E52</f>
        <v>#DIV/0!</v>
      </c>
      <c r="H53" s="86" t="e">
        <f t="shared" si="32"/>
        <v>#DIV/0!</v>
      </c>
      <c r="I53" s="87" t="e">
        <f t="shared" si="33"/>
        <v>#DIV/0!</v>
      </c>
      <c r="K53" s="19"/>
      <c r="L53" s="20"/>
      <c r="M53" s="2"/>
      <c r="N53" s="2" t="e">
        <f>L53/L52</f>
        <v>#DIV/0!</v>
      </c>
      <c r="O53" s="86" t="e">
        <f t="shared" si="34"/>
        <v>#DIV/0!</v>
      </c>
      <c r="P53" s="87" t="e">
        <f t="shared" si="35"/>
        <v>#DIV/0!</v>
      </c>
      <c r="R53" s="93" t="e">
        <f t="shared" si="36"/>
        <v>#DIV/0!</v>
      </c>
      <c r="S53" s="94" t="e">
        <f t="shared" si="37"/>
        <v>#DIV/0!</v>
      </c>
      <c r="T53" s="95" t="e">
        <f t="shared" si="38"/>
        <v>#DIV/0!</v>
      </c>
    </row>
    <row r="54" spans="1:20" ht="24" customHeight="1" thickBot="1">
      <c r="A54" s="46"/>
      <c r="B54" s="74" t="s">
        <v>44</v>
      </c>
      <c r="D54" s="19"/>
      <c r="E54" s="20"/>
      <c r="F54" s="2" t="e">
        <f>D54/D52</f>
        <v>#DIV/0!</v>
      </c>
      <c r="G54" s="2" t="e">
        <f>E54/E52</f>
        <v>#DIV/0!</v>
      </c>
      <c r="H54" s="86" t="e">
        <f t="shared" si="32"/>
        <v>#DIV/0!</v>
      </c>
      <c r="I54" s="87" t="e">
        <f t="shared" si="33"/>
        <v>#DIV/0!</v>
      </c>
      <c r="K54" s="19"/>
      <c r="L54" s="20"/>
      <c r="M54" s="2" t="e">
        <f>K54/K52</f>
        <v>#DIV/0!</v>
      </c>
      <c r="N54" s="2" t="e">
        <f>L54/L52</f>
        <v>#DIV/0!</v>
      </c>
      <c r="O54" s="86" t="e">
        <f t="shared" si="34"/>
        <v>#DIV/0!</v>
      </c>
      <c r="P54" s="87" t="e">
        <f t="shared" si="35"/>
        <v>#DIV/0!</v>
      </c>
      <c r="R54" s="65" t="e">
        <f t="shared" si="36"/>
        <v>#DIV/0!</v>
      </c>
      <c r="S54" s="62" t="e">
        <f t="shared" si="37"/>
        <v>#DIV/0!</v>
      </c>
      <c r="T54" s="66" t="e">
        <f t="shared" si="38"/>
        <v>#DIV/0!</v>
      </c>
    </row>
    <row r="55" spans="1:20" ht="24" customHeight="1" thickBot="1">
      <c r="A55" s="72" t="s">
        <v>12</v>
      </c>
      <c r="B55" s="13"/>
      <c r="C55" s="13"/>
      <c r="D55" s="17">
        <f>D45+D50</f>
        <v>0</v>
      </c>
      <c r="E55" s="18">
        <f>E45+E50</f>
        <v>0</v>
      </c>
      <c r="F55" s="14" t="e">
        <f>F45+F50</f>
        <v>#DIV/0!</v>
      </c>
      <c r="G55" s="14" t="e">
        <f>G45+G50</f>
        <v>#DIV/0!</v>
      </c>
      <c r="H55" s="80" t="e">
        <f t="shared" si="32"/>
        <v>#DIV/0!</v>
      </c>
      <c r="I55" s="83" t="e">
        <f t="shared" si="33"/>
        <v>#DIV/0!</v>
      </c>
      <c r="J55" s="1"/>
      <c r="K55" s="17">
        <v>82914.689000000057</v>
      </c>
      <c r="L55" s="18">
        <v>95555.57299999996</v>
      </c>
      <c r="M55" s="14">
        <f>M45+M50</f>
        <v>0</v>
      </c>
      <c r="N55" s="14">
        <f>N45+N50</f>
        <v>0</v>
      </c>
      <c r="O55" s="80">
        <f t="shared" si="34"/>
        <v>0.15245650864106713</v>
      </c>
      <c r="P55" s="83" t="e">
        <f t="shared" si="35"/>
        <v>#DIV/0!</v>
      </c>
      <c r="R55" s="24" t="e">
        <f t="shared" si="36"/>
        <v>#DIV/0!</v>
      </c>
      <c r="S55" s="62" t="e">
        <f t="shared" si="37"/>
        <v>#DIV/0!</v>
      </c>
      <c r="T55" s="50" t="e">
        <f t="shared" si="38"/>
        <v>#DIV/0!</v>
      </c>
    </row>
    <row r="56" spans="1:20" ht="24" customHeight="1">
      <c r="A56" s="73" t="s">
        <v>43</v>
      </c>
      <c r="B56" s="3"/>
      <c r="D56" s="19">
        <f t="shared" ref="D56:E56" si="39">D46+D51</f>
        <v>0</v>
      </c>
      <c r="E56" s="20">
        <f t="shared" si="39"/>
        <v>0</v>
      </c>
      <c r="F56" s="47" t="e">
        <f>D56/D55</f>
        <v>#DIV/0!</v>
      </c>
      <c r="G56" s="47" t="e">
        <f>E56/E55</f>
        <v>#DIV/0!</v>
      </c>
      <c r="H56" s="81" t="e">
        <f t="shared" si="32"/>
        <v>#DIV/0!</v>
      </c>
      <c r="I56" s="84" t="e">
        <f t="shared" si="33"/>
        <v>#DIV/0!</v>
      </c>
      <c r="J56" s="3"/>
      <c r="K56" s="19">
        <f t="shared" ref="K56:L56" si="40">K46+K51</f>
        <v>0</v>
      </c>
      <c r="L56" s="20">
        <f t="shared" si="40"/>
        <v>0</v>
      </c>
      <c r="M56" s="47">
        <f>K56/K55</f>
        <v>0</v>
      </c>
      <c r="N56" s="47">
        <f>L56/L55</f>
        <v>0</v>
      </c>
      <c r="O56" s="81" t="e">
        <f t="shared" si="34"/>
        <v>#DIV/0!</v>
      </c>
      <c r="P56" s="84" t="e">
        <f t="shared" si="35"/>
        <v>#DIV/0!</v>
      </c>
      <c r="Q56" s="3"/>
      <c r="R56" s="96" t="e">
        <f t="shared" si="36"/>
        <v>#DIV/0!</v>
      </c>
      <c r="S56" s="97" t="e">
        <f t="shared" si="37"/>
        <v>#DIV/0!</v>
      </c>
      <c r="T56" s="98" t="e">
        <f t="shared" si="38"/>
        <v>#DIV/0!</v>
      </c>
    </row>
    <row r="57" spans="1:20" ht="24" customHeight="1">
      <c r="A57" s="77" t="s">
        <v>42</v>
      </c>
      <c r="B57" s="70"/>
      <c r="C57" s="71"/>
      <c r="D57" s="78">
        <f t="shared" ref="D57:E57" si="41">D47+D52</f>
        <v>0</v>
      </c>
      <c r="E57" s="79">
        <f t="shared" si="41"/>
        <v>0</v>
      </c>
      <c r="F57" s="45" t="e">
        <f>D57/D55</f>
        <v>#DIV/0!</v>
      </c>
      <c r="G57" s="45" t="e">
        <f>E57/E55</f>
        <v>#DIV/0!</v>
      </c>
      <c r="H57" s="82" t="e">
        <f t="shared" si="32"/>
        <v>#DIV/0!</v>
      </c>
      <c r="I57" s="85" t="e">
        <f t="shared" si="33"/>
        <v>#DIV/0!</v>
      </c>
      <c r="J57" s="3"/>
      <c r="K57" s="78">
        <f t="shared" ref="K57:L57" si="42">K47+K52</f>
        <v>0</v>
      </c>
      <c r="L57" s="79">
        <f t="shared" si="42"/>
        <v>0</v>
      </c>
      <c r="M57" s="45">
        <f>K57/K55</f>
        <v>0</v>
      </c>
      <c r="N57" s="45">
        <f>L57/L55</f>
        <v>0</v>
      </c>
      <c r="O57" s="82" t="e">
        <f t="shared" si="34"/>
        <v>#DIV/0!</v>
      </c>
      <c r="P57" s="85" t="e">
        <f t="shared" si="35"/>
        <v>#DIV/0!</v>
      </c>
      <c r="Q57" s="3"/>
      <c r="R57" s="43" t="e">
        <f t="shared" si="36"/>
        <v>#DIV/0!</v>
      </c>
      <c r="S57" s="44" t="e">
        <f t="shared" si="37"/>
        <v>#DIV/0!</v>
      </c>
      <c r="T57" s="51" t="e">
        <f t="shared" si="38"/>
        <v>#DIV/0!</v>
      </c>
    </row>
    <row r="58" spans="1:20" ht="24" customHeight="1">
      <c r="A58" s="46"/>
      <c r="B58" s="74" t="s">
        <v>41</v>
      </c>
      <c r="D58" s="19">
        <f t="shared" ref="D58:E58" si="43">D48+D53</f>
        <v>0</v>
      </c>
      <c r="E58" s="20">
        <f t="shared" si="43"/>
        <v>0</v>
      </c>
      <c r="F58" s="2" t="e">
        <f>D58/D57</f>
        <v>#DIV/0!</v>
      </c>
      <c r="G58" s="2" t="e">
        <f>E58/E57</f>
        <v>#DIV/0!</v>
      </c>
      <c r="H58" s="86" t="e">
        <f t="shared" si="32"/>
        <v>#DIV/0!</v>
      </c>
      <c r="I58" s="87" t="e">
        <f t="shared" si="33"/>
        <v>#DIV/0!</v>
      </c>
      <c r="K58" s="19">
        <f t="shared" ref="K58:L58" si="44">K48+K53</f>
        <v>0</v>
      </c>
      <c r="L58" s="20">
        <f t="shared" si="44"/>
        <v>0</v>
      </c>
      <c r="M58" s="2" t="e">
        <f>K58/K57</f>
        <v>#DIV/0!</v>
      </c>
      <c r="N58" s="2" t="e">
        <f>L58/L57</f>
        <v>#DIV/0!</v>
      </c>
      <c r="O58" s="86" t="e">
        <f t="shared" si="34"/>
        <v>#DIV/0!</v>
      </c>
      <c r="P58" s="87" t="e">
        <f t="shared" si="35"/>
        <v>#DIV/0!</v>
      </c>
      <c r="R58" s="88" t="e">
        <f t="shared" si="36"/>
        <v>#DIV/0!</v>
      </c>
      <c r="S58" s="89" t="e">
        <f t="shared" si="37"/>
        <v>#DIV/0!</v>
      </c>
      <c r="T58" s="90" t="e">
        <f t="shared" si="38"/>
        <v>#DIV/0!</v>
      </c>
    </row>
    <row r="59" spans="1:20" ht="24" customHeight="1" thickBot="1">
      <c r="A59" s="75"/>
      <c r="B59" s="76" t="s">
        <v>44</v>
      </c>
      <c r="C59" s="10"/>
      <c r="D59" s="21">
        <f t="shared" ref="D59:E59" si="45">D49+D54</f>
        <v>0</v>
      </c>
      <c r="E59" s="22">
        <f t="shared" si="45"/>
        <v>0</v>
      </c>
      <c r="F59" s="11" t="e">
        <f>D59/D57</f>
        <v>#DIV/0!</v>
      </c>
      <c r="G59" s="11" t="e">
        <f>E59/E57</f>
        <v>#DIV/0!</v>
      </c>
      <c r="H59" s="91" t="e">
        <f t="shared" si="32"/>
        <v>#DIV/0!</v>
      </c>
      <c r="I59" s="92" t="e">
        <f t="shared" si="33"/>
        <v>#DIV/0!</v>
      </c>
      <c r="K59" s="21">
        <f t="shared" ref="K59:L59" si="46">K49+K54</f>
        <v>0</v>
      </c>
      <c r="L59" s="22">
        <f t="shared" si="46"/>
        <v>0</v>
      </c>
      <c r="M59" s="11" t="e">
        <f>K59/K57</f>
        <v>#DIV/0!</v>
      </c>
      <c r="N59" s="11" t="e">
        <f>L59/L57</f>
        <v>#DIV/0!</v>
      </c>
      <c r="O59" s="91" t="e">
        <f t="shared" si="34"/>
        <v>#DIV/0!</v>
      </c>
      <c r="P59" s="92" t="e">
        <f t="shared" si="35"/>
        <v>#DIV/0!</v>
      </c>
      <c r="R59" s="65" t="e">
        <f t="shared" si="36"/>
        <v>#DIV/0!</v>
      </c>
      <c r="S59" s="62" t="e">
        <f t="shared" si="37"/>
        <v>#DIV/0!</v>
      </c>
      <c r="T59" s="66" t="e">
        <f t="shared" si="38"/>
        <v>#DIV/0!</v>
      </c>
    </row>
  </sheetData>
  <mergeCells count="45">
    <mergeCell ref="M42:N42"/>
    <mergeCell ref="O42:P42"/>
    <mergeCell ref="R42:S42"/>
    <mergeCell ref="D43:E43"/>
    <mergeCell ref="F43:G43"/>
    <mergeCell ref="H43:I43"/>
    <mergeCell ref="K43:L43"/>
    <mergeCell ref="M43:N43"/>
    <mergeCell ref="O43:P43"/>
    <mergeCell ref="R43:S43"/>
    <mergeCell ref="A42:C44"/>
    <mergeCell ref="D42:E42"/>
    <mergeCell ref="F42:G42"/>
    <mergeCell ref="H42:I42"/>
    <mergeCell ref="K42:L42"/>
    <mergeCell ref="M23:N23"/>
    <mergeCell ref="O23:P23"/>
    <mergeCell ref="R23:S23"/>
    <mergeCell ref="D24:E24"/>
    <mergeCell ref="F24:G24"/>
    <mergeCell ref="H24:I24"/>
    <mergeCell ref="K24:L24"/>
    <mergeCell ref="M24:N24"/>
    <mergeCell ref="O24:P24"/>
    <mergeCell ref="R24:S24"/>
    <mergeCell ref="A23:C25"/>
    <mergeCell ref="D23:E23"/>
    <mergeCell ref="F23:G23"/>
    <mergeCell ref="H23:I23"/>
    <mergeCell ref="K23:L23"/>
    <mergeCell ref="O4:P4"/>
    <mergeCell ref="R4:S4"/>
    <mergeCell ref="D5:E5"/>
    <mergeCell ref="F5:G5"/>
    <mergeCell ref="H5:I5"/>
    <mergeCell ref="K5:L5"/>
    <mergeCell ref="M5:N5"/>
    <mergeCell ref="O5:P5"/>
    <mergeCell ref="R5:S5"/>
    <mergeCell ref="M4:N4"/>
    <mergeCell ref="A4:C6"/>
    <mergeCell ref="D4:E4"/>
    <mergeCell ref="F4:G4"/>
    <mergeCell ref="H4:I4"/>
    <mergeCell ref="K4:L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O20:P21 R20:T21 T10:T11 O10:P11 R10:R11 R15:R16 T15:T16 O15:P16 H15:I16 H20:I2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" id="{46B23AA8-FD42-4E97-8D0B-D22CB5B465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H7:I21</xm:sqref>
        </x14:conditionalFormatting>
        <x14:conditionalFormatting xmlns:xm="http://schemas.microsoft.com/office/excel/2006/main">
          <x14:cfRule type="iconSet" priority="6" id="{0A19E607-6EFD-4ADA-B7BB-8ED2EDCAE9E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H26:I40</xm:sqref>
        </x14:conditionalFormatting>
        <x14:conditionalFormatting xmlns:xm="http://schemas.microsoft.com/office/excel/2006/main">
          <x14:cfRule type="iconSet" priority="3" id="{6FB0756F-60B9-4046-B6AE-5D1B316E370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H45:I59</xm:sqref>
        </x14:conditionalFormatting>
        <x14:conditionalFormatting xmlns:xm="http://schemas.microsoft.com/office/excel/2006/main">
          <x14:cfRule type="iconSet" priority="13" id="{81656338-F3B9-4D9E-A51F-C02CBE4EE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O7:P21</xm:sqref>
        </x14:conditionalFormatting>
        <x14:conditionalFormatting xmlns:xm="http://schemas.microsoft.com/office/excel/2006/main">
          <x14:cfRule type="iconSet" priority="4" id="{81C0546D-B54B-4F05-996D-4CBBD996D5D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O26:P40</xm:sqref>
        </x14:conditionalFormatting>
        <x14:conditionalFormatting xmlns:xm="http://schemas.microsoft.com/office/excel/2006/main">
          <x14:cfRule type="iconSet" priority="1" id="{536479E8-B809-413C-A37E-F6260A7841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O45:P59</xm:sqref>
        </x14:conditionalFormatting>
        <x14:conditionalFormatting xmlns:xm="http://schemas.microsoft.com/office/excel/2006/main">
          <x14:cfRule type="iconSet" priority="15" id="{BD7F3B5F-EBF6-4AE9-8CBC-67C241F3C9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T7:T21</xm:sqref>
        </x14:conditionalFormatting>
        <x14:conditionalFormatting xmlns:xm="http://schemas.microsoft.com/office/excel/2006/main">
          <x14:cfRule type="iconSet" priority="5" id="{43E9E47C-34E0-425F-A003-D9DB0C6BDF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T26:T40</xm:sqref>
        </x14:conditionalFormatting>
        <x14:conditionalFormatting xmlns:xm="http://schemas.microsoft.com/office/excel/2006/main">
          <x14:cfRule type="iconSet" priority="2" id="{27976132-3175-4784-BEEC-63C938AE722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T45:T59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4151A-DA90-446D-B4B5-9E564B659768}">
  <sheetPr codeName="Folha3">
    <pageSetUpPr fitToPage="1"/>
  </sheetPr>
  <dimension ref="A1:AM36"/>
  <sheetViews>
    <sheetView showGridLines="0" topLeftCell="K1" zoomScaleNormal="100" workbookViewId="0">
      <selection activeCell="W10" sqref="W10"/>
    </sheetView>
  </sheetViews>
  <sheetFormatPr defaultRowHeight="15"/>
  <cols>
    <col min="1" max="1" width="19.42578125" bestFit="1" customWidth="1"/>
    <col min="21" max="21" width="18.5703125" customWidth="1"/>
    <col min="22" max="23" width="9.140625" customWidth="1"/>
    <col min="24" max="25" width="9.7109375" customWidth="1"/>
    <col min="263" max="263" width="19.42578125" bestFit="1" customWidth="1"/>
    <col min="273" max="273" width="18.5703125" customWidth="1"/>
    <col min="274" max="275" width="9.140625" customWidth="1"/>
    <col min="276" max="276" width="0" hidden="1" customWidth="1"/>
    <col min="277" max="278" width="9.85546875" customWidth="1"/>
    <col min="519" max="519" width="19.42578125" bestFit="1" customWidth="1"/>
    <col min="529" max="529" width="18.5703125" customWidth="1"/>
    <col min="530" max="531" width="9.140625" customWidth="1"/>
    <col min="532" max="532" width="0" hidden="1" customWidth="1"/>
    <col min="533" max="534" width="9.85546875" customWidth="1"/>
    <col min="775" max="775" width="19.42578125" bestFit="1" customWidth="1"/>
    <col min="785" max="785" width="18.5703125" customWidth="1"/>
    <col min="786" max="787" width="9.140625" customWidth="1"/>
    <col min="788" max="788" width="0" hidden="1" customWidth="1"/>
    <col min="789" max="790" width="9.85546875" customWidth="1"/>
    <col min="1031" max="1031" width="19.42578125" bestFit="1" customWidth="1"/>
    <col min="1041" max="1041" width="18.5703125" customWidth="1"/>
    <col min="1042" max="1043" width="9.140625" customWidth="1"/>
    <col min="1044" max="1044" width="0" hidden="1" customWidth="1"/>
    <col min="1045" max="1046" width="9.85546875" customWidth="1"/>
    <col min="1287" max="1287" width="19.42578125" bestFit="1" customWidth="1"/>
    <col min="1297" max="1297" width="18.5703125" customWidth="1"/>
    <col min="1298" max="1299" width="9.140625" customWidth="1"/>
    <col min="1300" max="1300" width="0" hidden="1" customWidth="1"/>
    <col min="1301" max="1302" width="9.85546875" customWidth="1"/>
    <col min="1543" max="1543" width="19.42578125" bestFit="1" customWidth="1"/>
    <col min="1553" max="1553" width="18.5703125" customWidth="1"/>
    <col min="1554" max="1555" width="9.140625" customWidth="1"/>
    <col min="1556" max="1556" width="0" hidden="1" customWidth="1"/>
    <col min="1557" max="1558" width="9.85546875" customWidth="1"/>
    <col min="1799" max="1799" width="19.42578125" bestFit="1" customWidth="1"/>
    <col min="1809" max="1809" width="18.5703125" customWidth="1"/>
    <col min="1810" max="1811" width="9.140625" customWidth="1"/>
    <col min="1812" max="1812" width="0" hidden="1" customWidth="1"/>
    <col min="1813" max="1814" width="9.85546875" customWidth="1"/>
    <col min="2055" max="2055" width="19.42578125" bestFit="1" customWidth="1"/>
    <col min="2065" max="2065" width="18.5703125" customWidth="1"/>
    <col min="2066" max="2067" width="9.140625" customWidth="1"/>
    <col min="2068" max="2068" width="0" hidden="1" customWidth="1"/>
    <col min="2069" max="2070" width="9.85546875" customWidth="1"/>
    <col min="2311" max="2311" width="19.42578125" bestFit="1" customWidth="1"/>
    <col min="2321" max="2321" width="18.5703125" customWidth="1"/>
    <col min="2322" max="2323" width="9.140625" customWidth="1"/>
    <col min="2324" max="2324" width="0" hidden="1" customWidth="1"/>
    <col min="2325" max="2326" width="9.85546875" customWidth="1"/>
    <col min="2567" max="2567" width="19.42578125" bestFit="1" customWidth="1"/>
    <col min="2577" max="2577" width="18.5703125" customWidth="1"/>
    <col min="2578" max="2579" width="9.140625" customWidth="1"/>
    <col min="2580" max="2580" width="0" hidden="1" customWidth="1"/>
    <col min="2581" max="2582" width="9.85546875" customWidth="1"/>
    <col min="2823" max="2823" width="19.42578125" bestFit="1" customWidth="1"/>
    <col min="2833" max="2833" width="18.5703125" customWidth="1"/>
    <col min="2834" max="2835" width="9.140625" customWidth="1"/>
    <col min="2836" max="2836" width="0" hidden="1" customWidth="1"/>
    <col min="2837" max="2838" width="9.85546875" customWidth="1"/>
    <col min="3079" max="3079" width="19.42578125" bestFit="1" customWidth="1"/>
    <col min="3089" max="3089" width="18.5703125" customWidth="1"/>
    <col min="3090" max="3091" width="9.140625" customWidth="1"/>
    <col min="3092" max="3092" width="0" hidden="1" customWidth="1"/>
    <col min="3093" max="3094" width="9.85546875" customWidth="1"/>
    <col min="3335" max="3335" width="19.42578125" bestFit="1" customWidth="1"/>
    <col min="3345" max="3345" width="18.5703125" customWidth="1"/>
    <col min="3346" max="3347" width="9.140625" customWidth="1"/>
    <col min="3348" max="3348" width="0" hidden="1" customWidth="1"/>
    <col min="3349" max="3350" width="9.85546875" customWidth="1"/>
    <col min="3591" max="3591" width="19.42578125" bestFit="1" customWidth="1"/>
    <col min="3601" max="3601" width="18.5703125" customWidth="1"/>
    <col min="3602" max="3603" width="9.140625" customWidth="1"/>
    <col min="3604" max="3604" width="0" hidden="1" customWidth="1"/>
    <col min="3605" max="3606" width="9.85546875" customWidth="1"/>
    <col min="3847" max="3847" width="19.42578125" bestFit="1" customWidth="1"/>
    <col min="3857" max="3857" width="18.5703125" customWidth="1"/>
    <col min="3858" max="3859" width="9.140625" customWidth="1"/>
    <col min="3860" max="3860" width="0" hidden="1" customWidth="1"/>
    <col min="3861" max="3862" width="9.85546875" customWidth="1"/>
    <col min="4103" max="4103" width="19.42578125" bestFit="1" customWidth="1"/>
    <col min="4113" max="4113" width="18.5703125" customWidth="1"/>
    <col min="4114" max="4115" width="9.140625" customWidth="1"/>
    <col min="4116" max="4116" width="0" hidden="1" customWidth="1"/>
    <col min="4117" max="4118" width="9.85546875" customWidth="1"/>
    <col min="4359" max="4359" width="19.42578125" bestFit="1" customWidth="1"/>
    <col min="4369" max="4369" width="18.5703125" customWidth="1"/>
    <col min="4370" max="4371" width="9.140625" customWidth="1"/>
    <col min="4372" max="4372" width="0" hidden="1" customWidth="1"/>
    <col min="4373" max="4374" width="9.85546875" customWidth="1"/>
    <col min="4615" max="4615" width="19.42578125" bestFit="1" customWidth="1"/>
    <col min="4625" max="4625" width="18.5703125" customWidth="1"/>
    <col min="4626" max="4627" width="9.140625" customWidth="1"/>
    <col min="4628" max="4628" width="0" hidden="1" customWidth="1"/>
    <col min="4629" max="4630" width="9.85546875" customWidth="1"/>
    <col min="4871" max="4871" width="19.42578125" bestFit="1" customWidth="1"/>
    <col min="4881" max="4881" width="18.5703125" customWidth="1"/>
    <col min="4882" max="4883" width="9.140625" customWidth="1"/>
    <col min="4884" max="4884" width="0" hidden="1" customWidth="1"/>
    <col min="4885" max="4886" width="9.85546875" customWidth="1"/>
    <col min="5127" max="5127" width="19.42578125" bestFit="1" customWidth="1"/>
    <col min="5137" max="5137" width="18.5703125" customWidth="1"/>
    <col min="5138" max="5139" width="9.140625" customWidth="1"/>
    <col min="5140" max="5140" width="0" hidden="1" customWidth="1"/>
    <col min="5141" max="5142" width="9.85546875" customWidth="1"/>
    <col min="5383" max="5383" width="19.42578125" bestFit="1" customWidth="1"/>
    <col min="5393" max="5393" width="18.5703125" customWidth="1"/>
    <col min="5394" max="5395" width="9.140625" customWidth="1"/>
    <col min="5396" max="5396" width="0" hidden="1" customWidth="1"/>
    <col min="5397" max="5398" width="9.85546875" customWidth="1"/>
    <col min="5639" max="5639" width="19.42578125" bestFit="1" customWidth="1"/>
    <col min="5649" max="5649" width="18.5703125" customWidth="1"/>
    <col min="5650" max="5651" width="9.140625" customWidth="1"/>
    <col min="5652" max="5652" width="0" hidden="1" customWidth="1"/>
    <col min="5653" max="5654" width="9.85546875" customWidth="1"/>
    <col min="5895" max="5895" width="19.42578125" bestFit="1" customWidth="1"/>
    <col min="5905" max="5905" width="18.5703125" customWidth="1"/>
    <col min="5906" max="5907" width="9.140625" customWidth="1"/>
    <col min="5908" max="5908" width="0" hidden="1" customWidth="1"/>
    <col min="5909" max="5910" width="9.85546875" customWidth="1"/>
    <col min="6151" max="6151" width="19.42578125" bestFit="1" customWidth="1"/>
    <col min="6161" max="6161" width="18.5703125" customWidth="1"/>
    <col min="6162" max="6163" width="9.140625" customWidth="1"/>
    <col min="6164" max="6164" width="0" hidden="1" customWidth="1"/>
    <col min="6165" max="6166" width="9.85546875" customWidth="1"/>
    <col min="6407" max="6407" width="19.42578125" bestFit="1" customWidth="1"/>
    <col min="6417" max="6417" width="18.5703125" customWidth="1"/>
    <col min="6418" max="6419" width="9.140625" customWidth="1"/>
    <col min="6420" max="6420" width="0" hidden="1" customWidth="1"/>
    <col min="6421" max="6422" width="9.85546875" customWidth="1"/>
    <col min="6663" max="6663" width="19.42578125" bestFit="1" customWidth="1"/>
    <col min="6673" max="6673" width="18.5703125" customWidth="1"/>
    <col min="6674" max="6675" width="9.140625" customWidth="1"/>
    <col min="6676" max="6676" width="0" hidden="1" customWidth="1"/>
    <col min="6677" max="6678" width="9.85546875" customWidth="1"/>
    <col min="6919" max="6919" width="19.42578125" bestFit="1" customWidth="1"/>
    <col min="6929" max="6929" width="18.5703125" customWidth="1"/>
    <col min="6930" max="6931" width="9.140625" customWidth="1"/>
    <col min="6932" max="6932" width="0" hidden="1" customWidth="1"/>
    <col min="6933" max="6934" width="9.85546875" customWidth="1"/>
    <col min="7175" max="7175" width="19.42578125" bestFit="1" customWidth="1"/>
    <col min="7185" max="7185" width="18.5703125" customWidth="1"/>
    <col min="7186" max="7187" width="9.140625" customWidth="1"/>
    <col min="7188" max="7188" width="0" hidden="1" customWidth="1"/>
    <col min="7189" max="7190" width="9.85546875" customWidth="1"/>
    <col min="7431" max="7431" width="19.42578125" bestFit="1" customWidth="1"/>
    <col min="7441" max="7441" width="18.5703125" customWidth="1"/>
    <col min="7442" max="7443" width="9.140625" customWidth="1"/>
    <col min="7444" max="7444" width="0" hidden="1" customWidth="1"/>
    <col min="7445" max="7446" width="9.85546875" customWidth="1"/>
    <col min="7687" max="7687" width="19.42578125" bestFit="1" customWidth="1"/>
    <col min="7697" max="7697" width="18.5703125" customWidth="1"/>
    <col min="7698" max="7699" width="9.140625" customWidth="1"/>
    <col min="7700" max="7700" width="0" hidden="1" customWidth="1"/>
    <col min="7701" max="7702" width="9.85546875" customWidth="1"/>
    <col min="7943" max="7943" width="19.42578125" bestFit="1" customWidth="1"/>
    <col min="7953" max="7953" width="18.5703125" customWidth="1"/>
    <col min="7954" max="7955" width="9.140625" customWidth="1"/>
    <col min="7956" max="7956" width="0" hidden="1" customWidth="1"/>
    <col min="7957" max="7958" width="9.85546875" customWidth="1"/>
    <col min="8199" max="8199" width="19.42578125" bestFit="1" customWidth="1"/>
    <col min="8209" max="8209" width="18.5703125" customWidth="1"/>
    <col min="8210" max="8211" width="9.140625" customWidth="1"/>
    <col min="8212" max="8212" width="0" hidden="1" customWidth="1"/>
    <col min="8213" max="8214" width="9.85546875" customWidth="1"/>
    <col min="8455" max="8455" width="19.42578125" bestFit="1" customWidth="1"/>
    <col min="8465" max="8465" width="18.5703125" customWidth="1"/>
    <col min="8466" max="8467" width="9.140625" customWidth="1"/>
    <col min="8468" max="8468" width="0" hidden="1" customWidth="1"/>
    <col min="8469" max="8470" width="9.85546875" customWidth="1"/>
    <col min="8711" max="8711" width="19.42578125" bestFit="1" customWidth="1"/>
    <col min="8721" max="8721" width="18.5703125" customWidth="1"/>
    <col min="8722" max="8723" width="9.140625" customWidth="1"/>
    <col min="8724" max="8724" width="0" hidden="1" customWidth="1"/>
    <col min="8725" max="8726" width="9.85546875" customWidth="1"/>
    <col min="8967" max="8967" width="19.42578125" bestFit="1" customWidth="1"/>
    <col min="8977" max="8977" width="18.5703125" customWidth="1"/>
    <col min="8978" max="8979" width="9.140625" customWidth="1"/>
    <col min="8980" max="8980" width="0" hidden="1" customWidth="1"/>
    <col min="8981" max="8982" width="9.85546875" customWidth="1"/>
    <col min="9223" max="9223" width="19.42578125" bestFit="1" customWidth="1"/>
    <col min="9233" max="9233" width="18.5703125" customWidth="1"/>
    <col min="9234" max="9235" width="9.140625" customWidth="1"/>
    <col min="9236" max="9236" width="0" hidden="1" customWidth="1"/>
    <col min="9237" max="9238" width="9.85546875" customWidth="1"/>
    <col min="9479" max="9479" width="19.42578125" bestFit="1" customWidth="1"/>
    <col min="9489" max="9489" width="18.5703125" customWidth="1"/>
    <col min="9490" max="9491" width="9.140625" customWidth="1"/>
    <col min="9492" max="9492" width="0" hidden="1" customWidth="1"/>
    <col min="9493" max="9494" width="9.85546875" customWidth="1"/>
    <col min="9735" max="9735" width="19.42578125" bestFit="1" customWidth="1"/>
    <col min="9745" max="9745" width="18.5703125" customWidth="1"/>
    <col min="9746" max="9747" width="9.140625" customWidth="1"/>
    <col min="9748" max="9748" width="0" hidden="1" customWidth="1"/>
    <col min="9749" max="9750" width="9.85546875" customWidth="1"/>
    <col min="9991" max="9991" width="19.42578125" bestFit="1" customWidth="1"/>
    <col min="10001" max="10001" width="18.5703125" customWidth="1"/>
    <col min="10002" max="10003" width="9.140625" customWidth="1"/>
    <col min="10004" max="10004" width="0" hidden="1" customWidth="1"/>
    <col min="10005" max="10006" width="9.85546875" customWidth="1"/>
    <col min="10247" max="10247" width="19.42578125" bestFit="1" customWidth="1"/>
    <col min="10257" max="10257" width="18.5703125" customWidth="1"/>
    <col min="10258" max="10259" width="9.140625" customWidth="1"/>
    <col min="10260" max="10260" width="0" hidden="1" customWidth="1"/>
    <col min="10261" max="10262" width="9.85546875" customWidth="1"/>
    <col min="10503" max="10503" width="19.42578125" bestFit="1" customWidth="1"/>
    <col min="10513" max="10513" width="18.5703125" customWidth="1"/>
    <col min="10514" max="10515" width="9.140625" customWidth="1"/>
    <col min="10516" max="10516" width="0" hidden="1" customWidth="1"/>
    <col min="10517" max="10518" width="9.85546875" customWidth="1"/>
    <col min="10759" max="10759" width="19.42578125" bestFit="1" customWidth="1"/>
    <col min="10769" max="10769" width="18.5703125" customWidth="1"/>
    <col min="10770" max="10771" width="9.140625" customWidth="1"/>
    <col min="10772" max="10772" width="0" hidden="1" customWidth="1"/>
    <col min="10773" max="10774" width="9.85546875" customWidth="1"/>
    <col min="11015" max="11015" width="19.42578125" bestFit="1" customWidth="1"/>
    <col min="11025" max="11025" width="18.5703125" customWidth="1"/>
    <col min="11026" max="11027" width="9.140625" customWidth="1"/>
    <col min="11028" max="11028" width="0" hidden="1" customWidth="1"/>
    <col min="11029" max="11030" width="9.85546875" customWidth="1"/>
    <col min="11271" max="11271" width="19.42578125" bestFit="1" customWidth="1"/>
    <col min="11281" max="11281" width="18.5703125" customWidth="1"/>
    <col min="11282" max="11283" width="9.140625" customWidth="1"/>
    <col min="11284" max="11284" width="0" hidden="1" customWidth="1"/>
    <col min="11285" max="11286" width="9.85546875" customWidth="1"/>
    <col min="11527" max="11527" width="19.42578125" bestFit="1" customWidth="1"/>
    <col min="11537" max="11537" width="18.5703125" customWidth="1"/>
    <col min="11538" max="11539" width="9.140625" customWidth="1"/>
    <col min="11540" max="11540" width="0" hidden="1" customWidth="1"/>
    <col min="11541" max="11542" width="9.85546875" customWidth="1"/>
    <col min="11783" max="11783" width="19.42578125" bestFit="1" customWidth="1"/>
    <col min="11793" max="11793" width="18.5703125" customWidth="1"/>
    <col min="11794" max="11795" width="9.140625" customWidth="1"/>
    <col min="11796" max="11796" width="0" hidden="1" customWidth="1"/>
    <col min="11797" max="11798" width="9.85546875" customWidth="1"/>
    <col min="12039" max="12039" width="19.42578125" bestFit="1" customWidth="1"/>
    <col min="12049" max="12049" width="18.5703125" customWidth="1"/>
    <col min="12050" max="12051" width="9.140625" customWidth="1"/>
    <col min="12052" max="12052" width="0" hidden="1" customWidth="1"/>
    <col min="12053" max="12054" width="9.85546875" customWidth="1"/>
    <col min="12295" max="12295" width="19.42578125" bestFit="1" customWidth="1"/>
    <col min="12305" max="12305" width="18.5703125" customWidth="1"/>
    <col min="12306" max="12307" width="9.140625" customWidth="1"/>
    <col min="12308" max="12308" width="0" hidden="1" customWidth="1"/>
    <col min="12309" max="12310" width="9.85546875" customWidth="1"/>
    <col min="12551" max="12551" width="19.42578125" bestFit="1" customWidth="1"/>
    <col min="12561" max="12561" width="18.5703125" customWidth="1"/>
    <col min="12562" max="12563" width="9.140625" customWidth="1"/>
    <col min="12564" max="12564" width="0" hidden="1" customWidth="1"/>
    <col min="12565" max="12566" width="9.85546875" customWidth="1"/>
    <col min="12807" max="12807" width="19.42578125" bestFit="1" customWidth="1"/>
    <col min="12817" max="12817" width="18.5703125" customWidth="1"/>
    <col min="12818" max="12819" width="9.140625" customWidth="1"/>
    <col min="12820" max="12820" width="0" hidden="1" customWidth="1"/>
    <col min="12821" max="12822" width="9.85546875" customWidth="1"/>
    <col min="13063" max="13063" width="19.42578125" bestFit="1" customWidth="1"/>
    <col min="13073" max="13073" width="18.5703125" customWidth="1"/>
    <col min="13074" max="13075" width="9.140625" customWidth="1"/>
    <col min="13076" max="13076" width="0" hidden="1" customWidth="1"/>
    <col min="13077" max="13078" width="9.85546875" customWidth="1"/>
    <col min="13319" max="13319" width="19.42578125" bestFit="1" customWidth="1"/>
    <col min="13329" max="13329" width="18.5703125" customWidth="1"/>
    <col min="13330" max="13331" width="9.140625" customWidth="1"/>
    <col min="13332" max="13332" width="0" hidden="1" customWidth="1"/>
    <col min="13333" max="13334" width="9.85546875" customWidth="1"/>
    <col min="13575" max="13575" width="19.42578125" bestFit="1" customWidth="1"/>
    <col min="13585" max="13585" width="18.5703125" customWidth="1"/>
    <col min="13586" max="13587" width="9.140625" customWidth="1"/>
    <col min="13588" max="13588" width="0" hidden="1" customWidth="1"/>
    <col min="13589" max="13590" width="9.85546875" customWidth="1"/>
    <col min="13831" max="13831" width="19.42578125" bestFit="1" customWidth="1"/>
    <col min="13841" max="13841" width="18.5703125" customWidth="1"/>
    <col min="13842" max="13843" width="9.140625" customWidth="1"/>
    <col min="13844" max="13844" width="0" hidden="1" customWidth="1"/>
    <col min="13845" max="13846" width="9.85546875" customWidth="1"/>
    <col min="14087" max="14087" width="19.42578125" bestFit="1" customWidth="1"/>
    <col min="14097" max="14097" width="18.5703125" customWidth="1"/>
    <col min="14098" max="14099" width="9.140625" customWidth="1"/>
    <col min="14100" max="14100" width="0" hidden="1" customWidth="1"/>
    <col min="14101" max="14102" width="9.85546875" customWidth="1"/>
    <col min="14343" max="14343" width="19.42578125" bestFit="1" customWidth="1"/>
    <col min="14353" max="14353" width="18.5703125" customWidth="1"/>
    <col min="14354" max="14355" width="9.140625" customWidth="1"/>
    <col min="14356" max="14356" width="0" hidden="1" customWidth="1"/>
    <col min="14357" max="14358" width="9.85546875" customWidth="1"/>
    <col min="14599" max="14599" width="19.42578125" bestFit="1" customWidth="1"/>
    <col min="14609" max="14609" width="18.5703125" customWidth="1"/>
    <col min="14610" max="14611" width="9.140625" customWidth="1"/>
    <col min="14612" max="14612" width="0" hidden="1" customWidth="1"/>
    <col min="14613" max="14614" width="9.85546875" customWidth="1"/>
    <col min="14855" max="14855" width="19.42578125" bestFit="1" customWidth="1"/>
    <col min="14865" max="14865" width="18.5703125" customWidth="1"/>
    <col min="14866" max="14867" width="9.140625" customWidth="1"/>
    <col min="14868" max="14868" width="0" hidden="1" customWidth="1"/>
    <col min="14869" max="14870" width="9.85546875" customWidth="1"/>
    <col min="15111" max="15111" width="19.42578125" bestFit="1" customWidth="1"/>
    <col min="15121" max="15121" width="18.5703125" customWidth="1"/>
    <col min="15122" max="15123" width="9.140625" customWidth="1"/>
    <col min="15124" max="15124" width="0" hidden="1" customWidth="1"/>
    <col min="15125" max="15126" width="9.85546875" customWidth="1"/>
    <col min="15367" max="15367" width="19.42578125" bestFit="1" customWidth="1"/>
    <col min="15377" max="15377" width="18.5703125" customWidth="1"/>
    <col min="15378" max="15379" width="9.140625" customWidth="1"/>
    <col min="15380" max="15380" width="0" hidden="1" customWidth="1"/>
    <col min="15381" max="15382" width="9.85546875" customWidth="1"/>
    <col min="15623" max="15623" width="19.42578125" bestFit="1" customWidth="1"/>
    <col min="15633" max="15633" width="18.5703125" customWidth="1"/>
    <col min="15634" max="15635" width="9.140625" customWidth="1"/>
    <col min="15636" max="15636" width="0" hidden="1" customWidth="1"/>
    <col min="15637" max="15638" width="9.85546875" customWidth="1"/>
    <col min="15879" max="15879" width="19.42578125" bestFit="1" customWidth="1"/>
    <col min="15889" max="15889" width="18.5703125" customWidth="1"/>
    <col min="15890" max="15891" width="9.140625" customWidth="1"/>
    <col min="15892" max="15892" width="0" hidden="1" customWidth="1"/>
    <col min="15893" max="15894" width="9.85546875" customWidth="1"/>
    <col min="16135" max="16135" width="19.42578125" bestFit="1" customWidth="1"/>
    <col min="16145" max="16145" width="18.5703125" customWidth="1"/>
    <col min="16146" max="16147" width="9.140625" customWidth="1"/>
    <col min="16148" max="16148" width="0" hidden="1" customWidth="1"/>
    <col min="16149" max="16150" width="9.85546875" customWidth="1"/>
  </cols>
  <sheetData>
    <row r="1" spans="1:39" ht="15.75">
      <c r="A1" s="4" t="s">
        <v>47</v>
      </c>
    </row>
    <row r="2" spans="1:39" ht="15.75" thickBot="1"/>
    <row r="3" spans="1:39" ht="22.5" customHeight="1">
      <c r="A3" s="446" t="s">
        <v>3</v>
      </c>
      <c r="B3" s="448">
        <v>2007</v>
      </c>
      <c r="C3" s="443">
        <v>2008</v>
      </c>
      <c r="D3" s="443">
        <v>2009</v>
      </c>
      <c r="E3" s="443">
        <v>2010</v>
      </c>
      <c r="F3" s="443">
        <v>2011</v>
      </c>
      <c r="G3" s="443">
        <v>2012</v>
      </c>
      <c r="H3" s="443">
        <v>2013</v>
      </c>
      <c r="I3" s="443">
        <v>2014</v>
      </c>
      <c r="J3" s="443">
        <v>2015</v>
      </c>
      <c r="K3" s="443">
        <v>2016</v>
      </c>
      <c r="L3" s="452">
        <v>2017</v>
      </c>
      <c r="M3" s="443">
        <v>2018</v>
      </c>
      <c r="N3" s="443">
        <v>2019</v>
      </c>
      <c r="O3" s="450">
        <v>2020</v>
      </c>
      <c r="P3" s="452">
        <v>2021</v>
      </c>
      <c r="Q3" s="441">
        <v>2022</v>
      </c>
      <c r="R3" s="441">
        <v>2023</v>
      </c>
      <c r="S3" s="441">
        <v>2024</v>
      </c>
      <c r="T3" s="460">
        <v>2025</v>
      </c>
      <c r="U3" s="268" t="s">
        <v>48</v>
      </c>
      <c r="V3" s="454" t="s">
        <v>170</v>
      </c>
      <c r="W3" s="455"/>
      <c r="X3" s="458" t="s">
        <v>120</v>
      </c>
      <c r="Y3" s="459"/>
    </row>
    <row r="4" spans="1:39" ht="31.5" customHeight="1" thickBot="1">
      <c r="A4" s="447"/>
      <c r="B4" s="449"/>
      <c r="C4" s="445"/>
      <c r="D4" s="445"/>
      <c r="E4" s="445"/>
      <c r="F4" s="445"/>
      <c r="G4" s="445"/>
      <c r="H4" s="445"/>
      <c r="I4" s="445"/>
      <c r="J4" s="445"/>
      <c r="K4" s="445"/>
      <c r="L4" s="453"/>
      <c r="M4" s="445"/>
      <c r="N4" s="445"/>
      <c r="O4" s="451"/>
      <c r="P4" s="453"/>
      <c r="Q4" s="442"/>
      <c r="R4" s="442"/>
      <c r="S4" s="442"/>
      <c r="T4" s="461"/>
      <c r="U4" s="174" t="s">
        <v>168</v>
      </c>
      <c r="V4" s="127">
        <v>2025</v>
      </c>
      <c r="W4" s="261">
        <v>2026</v>
      </c>
      <c r="X4" s="294" t="s">
        <v>169</v>
      </c>
      <c r="Y4" s="295" t="s">
        <v>171</v>
      </c>
    </row>
    <row r="5" spans="1:39" ht="3" customHeight="1" thickBot="1">
      <c r="A5" s="101"/>
      <c r="B5" s="101">
        <v>2007</v>
      </c>
      <c r="C5" s="101">
        <v>2008</v>
      </c>
      <c r="D5" s="101">
        <v>2009</v>
      </c>
      <c r="E5" s="101">
        <v>2010</v>
      </c>
      <c r="F5" s="101">
        <v>2011</v>
      </c>
      <c r="G5" s="101"/>
      <c r="H5" s="101"/>
      <c r="I5" s="101"/>
      <c r="J5" s="101"/>
      <c r="K5" s="101"/>
      <c r="L5" s="101"/>
      <c r="M5" s="101"/>
      <c r="N5" s="101"/>
      <c r="O5" s="270"/>
      <c r="P5" s="101"/>
      <c r="Q5" s="270"/>
      <c r="R5" s="270"/>
      <c r="S5" s="270"/>
      <c r="T5" s="301"/>
      <c r="U5" s="175"/>
      <c r="V5" s="101"/>
      <c r="W5" s="101"/>
      <c r="X5" s="101"/>
      <c r="Y5" s="101"/>
    </row>
    <row r="6" spans="1:39" ht="27.95" customHeight="1">
      <c r="A6" s="111" t="s">
        <v>49</v>
      </c>
      <c r="B6" s="115">
        <v>595986.61599999934</v>
      </c>
      <c r="C6" s="153">
        <v>575965.5770000004</v>
      </c>
      <c r="D6" s="153">
        <v>544011.29100000043</v>
      </c>
      <c r="E6" s="153">
        <v>614380.20499999926</v>
      </c>
      <c r="F6" s="153">
        <v>656918.26000000106</v>
      </c>
      <c r="G6" s="153">
        <v>703504.83500000078</v>
      </c>
      <c r="H6" s="153">
        <v>720793.56200000143</v>
      </c>
      <c r="I6" s="153">
        <v>726284.80299999879</v>
      </c>
      <c r="J6" s="153">
        <f>SUM('[1]2'!T7:T18)</f>
        <v>735533.90500000014</v>
      </c>
      <c r="K6" s="153">
        <v>723973.625</v>
      </c>
      <c r="L6" s="271">
        <v>778040.99999999534</v>
      </c>
      <c r="M6" s="153">
        <v>800341.53700000001</v>
      </c>
      <c r="N6" s="153">
        <v>819402.33799999987</v>
      </c>
      <c r="O6" s="153">
        <v>856189.67600000137</v>
      </c>
      <c r="P6" s="271">
        <v>925952.67900000024</v>
      </c>
      <c r="Q6" s="153">
        <v>938963.28799999994</v>
      </c>
      <c r="R6" s="153">
        <v>924632.3</v>
      </c>
      <c r="S6" s="153">
        <v>964013.41099999973</v>
      </c>
      <c r="T6" s="147">
        <v>954331.51500000025</v>
      </c>
      <c r="U6" s="100"/>
      <c r="V6" s="115">
        <v>293813.97400000005</v>
      </c>
      <c r="W6" s="147">
        <v>282066.35899999988</v>
      </c>
      <c r="X6" s="112">
        <v>954904.9299999997</v>
      </c>
      <c r="Y6" s="147">
        <v>943004.03000000014</v>
      </c>
      <c r="AD6" s="101"/>
      <c r="AE6" s="101" t="s">
        <v>50</v>
      </c>
      <c r="AF6" s="101"/>
      <c r="AG6" s="101"/>
      <c r="AH6" s="101" t="s">
        <v>51</v>
      </c>
      <c r="AI6" s="101"/>
      <c r="AJ6" s="101"/>
      <c r="AK6" s="101" t="s">
        <v>52</v>
      </c>
      <c r="AL6" s="101"/>
      <c r="AM6" s="101"/>
    </row>
    <row r="7" spans="1:39" ht="27.95" customHeight="1" thickBot="1">
      <c r="A7" s="114" t="s">
        <v>53</v>
      </c>
      <c r="B7" s="272"/>
      <c r="C7" s="273">
        <f t="shared" ref="C7:O7" si="0">(C6-B6)/B6</f>
        <v>-3.3593101694751756E-2</v>
      </c>
      <c r="D7" s="273">
        <f t="shared" si="0"/>
        <v>-5.547950654696842E-2</v>
      </c>
      <c r="E7" s="273">
        <f t="shared" si="0"/>
        <v>0.12935193655750571</v>
      </c>
      <c r="F7" s="273">
        <f t="shared" si="0"/>
        <v>6.9237346278111039E-2</v>
      </c>
      <c r="G7" s="273">
        <f t="shared" si="0"/>
        <v>7.0916851968766473E-2</v>
      </c>
      <c r="H7" s="273">
        <f t="shared" si="0"/>
        <v>2.4575136004574345E-2</v>
      </c>
      <c r="I7" s="273">
        <f t="shared" si="0"/>
        <v>7.6183269239540599E-3</v>
      </c>
      <c r="J7" s="273">
        <f t="shared" si="0"/>
        <v>1.2734814169037992E-2</v>
      </c>
      <c r="K7" s="273">
        <f t="shared" si="0"/>
        <v>-1.5716855363724046E-2</v>
      </c>
      <c r="L7" s="274">
        <f t="shared" si="0"/>
        <v>7.4681415362328071E-2</v>
      </c>
      <c r="M7" s="273">
        <f t="shared" si="0"/>
        <v>2.8662418818551721E-2</v>
      </c>
      <c r="N7" s="273">
        <f t="shared" si="0"/>
        <v>2.3815833764479301E-2</v>
      </c>
      <c r="O7" s="273">
        <f t="shared" si="0"/>
        <v>4.4895329551770828E-2</v>
      </c>
      <c r="P7" s="277">
        <f>(P6-O6)/O6</f>
        <v>8.1480780433982658E-2</v>
      </c>
      <c r="Q7" s="277">
        <f t="shared" ref="Q7:T7" si="1">(Q6-P6)/P6</f>
        <v>1.4051051738465463E-2</v>
      </c>
      <c r="R7" s="277">
        <f t="shared" si="1"/>
        <v>-1.5262564770263836E-2</v>
      </c>
      <c r="S7" s="277">
        <f t="shared" si="1"/>
        <v>4.2591104593685168E-2</v>
      </c>
      <c r="T7" s="278">
        <f t="shared" si="1"/>
        <v>-1.0043320859982816E-2</v>
      </c>
      <c r="V7" s="118"/>
      <c r="W7" s="275">
        <f>(W6-V6)/V6</f>
        <v>-3.9983173162486015E-2</v>
      </c>
      <c r="Y7" s="275">
        <f>(Y6-X6)/X6</f>
        <v>-1.2462916072702192E-2</v>
      </c>
      <c r="AD7" s="101"/>
      <c r="AE7" s="101">
        <v>2012</v>
      </c>
      <c r="AF7" s="101">
        <v>2013</v>
      </c>
      <c r="AG7" s="101"/>
      <c r="AH7" s="101">
        <v>2012</v>
      </c>
      <c r="AI7" s="101">
        <v>2013</v>
      </c>
      <c r="AJ7" s="101"/>
      <c r="AK7" s="101">
        <v>2012</v>
      </c>
      <c r="AL7" s="101">
        <v>2013</v>
      </c>
      <c r="AM7" s="101"/>
    </row>
    <row r="8" spans="1:39" ht="27.95" customHeight="1">
      <c r="A8" s="111" t="s">
        <v>54</v>
      </c>
      <c r="B8" s="115">
        <v>63256.660999999986</v>
      </c>
      <c r="C8" s="153">
        <v>80362.627999999997</v>
      </c>
      <c r="D8" s="153">
        <v>79098.747999999992</v>
      </c>
      <c r="E8" s="153">
        <v>89493.365000000005</v>
      </c>
      <c r="F8" s="153">
        <v>81914.569000000003</v>
      </c>
      <c r="G8" s="153">
        <v>86371.3</v>
      </c>
      <c r="H8" s="153">
        <v>122399.001</v>
      </c>
      <c r="I8" s="153">
        <v>125153.99099999999</v>
      </c>
      <c r="J8" s="153">
        <v>116754.90900000001</v>
      </c>
      <c r="K8" s="153">
        <v>110190.53600000002</v>
      </c>
      <c r="L8" s="271">
        <v>137205.92600000018</v>
      </c>
      <c r="M8" s="153">
        <v>154727.05100000001</v>
      </c>
      <c r="N8" s="153">
        <v>169208.33799999999</v>
      </c>
      <c r="O8" s="153">
        <v>166254.71299999979</v>
      </c>
      <c r="P8" s="112">
        <v>167736.79199999999</v>
      </c>
      <c r="Q8" s="153">
        <v>205343.67499999999</v>
      </c>
      <c r="R8" s="153">
        <v>197581.58900000001</v>
      </c>
      <c r="S8" s="153">
        <v>153582.01600000003</v>
      </c>
      <c r="T8" s="147">
        <v>163317.69200000001</v>
      </c>
      <c r="U8" s="100"/>
      <c r="V8" s="115">
        <v>47563.024000000005</v>
      </c>
      <c r="W8" s="147">
        <v>55023.844000000012</v>
      </c>
      <c r="X8" s="112">
        <v>155054.41499999998</v>
      </c>
      <c r="Y8" s="147">
        <v>170430.80500000002</v>
      </c>
      <c r="AD8" s="101" t="s">
        <v>55</v>
      </c>
      <c r="AE8" s="101"/>
      <c r="AF8" s="105"/>
      <c r="AG8" s="101"/>
      <c r="AH8" s="105"/>
      <c r="AI8" s="105"/>
      <c r="AJ8" s="101"/>
      <c r="AK8" s="101"/>
      <c r="AL8" s="105" t="e">
        <f>#REF!-#REF!</f>
        <v>#REF!</v>
      </c>
      <c r="AM8" s="101"/>
    </row>
    <row r="9" spans="1:39" ht="27.95" customHeight="1" thickBot="1">
      <c r="A9" s="113" t="s">
        <v>53</v>
      </c>
      <c r="B9" s="116"/>
      <c r="C9" s="276">
        <f t="shared" ref="C9:Q9" si="2">(C8-B8)/B8</f>
        <v>0.2704215924390953</v>
      </c>
      <c r="D9" s="276">
        <f t="shared" si="2"/>
        <v>-1.5727210912017519E-2</v>
      </c>
      <c r="E9" s="276">
        <f t="shared" si="2"/>
        <v>0.13141316724760313</v>
      </c>
      <c r="F9" s="276">
        <f t="shared" si="2"/>
        <v>-8.4685563002352207E-2</v>
      </c>
      <c r="G9" s="276">
        <f t="shared" si="2"/>
        <v>5.4407061581438577E-2</v>
      </c>
      <c r="H9" s="276">
        <f t="shared" si="2"/>
        <v>0.41712583925447455</v>
      </c>
      <c r="I9" s="276">
        <f t="shared" si="2"/>
        <v>2.250827194251357E-2</v>
      </c>
      <c r="J9" s="276">
        <f t="shared" si="2"/>
        <v>-6.7109981334913887E-2</v>
      </c>
      <c r="K9" s="276">
        <f t="shared" si="2"/>
        <v>-5.6223528896759203E-2</v>
      </c>
      <c r="L9" s="277">
        <f t="shared" si="2"/>
        <v>0.24516978481709314</v>
      </c>
      <c r="M9" s="276">
        <f t="shared" si="2"/>
        <v>0.12769947706194412</v>
      </c>
      <c r="N9" s="276">
        <f t="shared" si="2"/>
        <v>9.3592470782629861E-2</v>
      </c>
      <c r="O9" s="276">
        <f t="shared" si="2"/>
        <v>-1.7455552338089889E-2</v>
      </c>
      <c r="P9" s="285">
        <f t="shared" si="2"/>
        <v>8.9145081860037469E-3</v>
      </c>
      <c r="Q9" s="276">
        <f t="shared" si="2"/>
        <v>0.22420175413871041</v>
      </c>
      <c r="R9" s="276">
        <f t="shared" ref="R9" si="3">(R8-Q8)/Q8</f>
        <v>-3.7800463052976831E-2</v>
      </c>
      <c r="S9" s="276">
        <f t="shared" ref="S9:T9" si="4">(S8-R8)/R8</f>
        <v>-0.22269065261946028</v>
      </c>
      <c r="T9" s="278">
        <f t="shared" si="4"/>
        <v>6.3390729289554165E-2</v>
      </c>
      <c r="U9" s="10"/>
      <c r="V9" s="116"/>
      <c r="W9" s="278">
        <f>(W8-V8)/V8</f>
        <v>0.15686176724171294</v>
      </c>
      <c r="X9" s="296"/>
      <c r="Y9" s="278">
        <f>(Y8-X8)/X8</f>
        <v>9.9167701867760721E-2</v>
      </c>
      <c r="AD9" s="101" t="s">
        <v>56</v>
      </c>
      <c r="AE9" s="101"/>
      <c r="AF9" s="105"/>
      <c r="AG9" s="101"/>
      <c r="AH9" s="105"/>
      <c r="AI9" s="105"/>
      <c r="AJ9" s="101"/>
      <c r="AK9" s="101"/>
      <c r="AL9" s="105" t="e">
        <f>#REF!-#REF!</f>
        <v>#REF!</v>
      </c>
      <c r="AM9" s="101"/>
    </row>
    <row r="10" spans="1:39" ht="27.95" customHeight="1">
      <c r="A10" s="8" t="s">
        <v>57</v>
      </c>
      <c r="B10" s="19">
        <f>(B6-B8)</f>
        <v>532729.95499999938</v>
      </c>
      <c r="C10" s="154">
        <f t="shared" ref="C10:L10" si="5">(C6-C8)</f>
        <v>495602.94900000037</v>
      </c>
      <c r="D10" s="154">
        <f t="shared" si="5"/>
        <v>464912.54300000041</v>
      </c>
      <c r="E10" s="154">
        <f t="shared" si="5"/>
        <v>524886.83999999927</v>
      </c>
      <c r="F10" s="154">
        <f t="shared" si="5"/>
        <v>575003.69100000104</v>
      </c>
      <c r="G10" s="154">
        <f t="shared" si="5"/>
        <v>617133.53500000073</v>
      </c>
      <c r="H10" s="154">
        <f t="shared" si="5"/>
        <v>598394.56100000138</v>
      </c>
      <c r="I10" s="154">
        <f t="shared" si="5"/>
        <v>601130.81199999875</v>
      </c>
      <c r="J10" s="154">
        <f t="shared" si="5"/>
        <v>618778.99600000016</v>
      </c>
      <c r="K10" s="154">
        <f t="shared" si="5"/>
        <v>613783.08899999992</v>
      </c>
      <c r="L10" s="279">
        <f t="shared" si="5"/>
        <v>640835.07399999513</v>
      </c>
      <c r="M10" s="154">
        <f t="shared" ref="M10:T10" si="6">(M6-M8)</f>
        <v>645614.48600000003</v>
      </c>
      <c r="N10" s="154">
        <f t="shared" si="6"/>
        <v>650193.99999999988</v>
      </c>
      <c r="O10" s="154">
        <f t="shared" si="6"/>
        <v>689934.96300000162</v>
      </c>
      <c r="P10" s="279">
        <f t="shared" si="6"/>
        <v>758215.88700000022</v>
      </c>
      <c r="Q10" s="154">
        <f t="shared" si="6"/>
        <v>733619.6129999999</v>
      </c>
      <c r="R10" s="154">
        <f t="shared" si="6"/>
        <v>727050.71100000001</v>
      </c>
      <c r="S10" s="154">
        <f t="shared" si="6"/>
        <v>810431.39499999967</v>
      </c>
      <c r="T10" s="140">
        <f t="shared" si="6"/>
        <v>791013.82300000021</v>
      </c>
      <c r="V10" s="117">
        <f>V6-V8</f>
        <v>246250.95000000004</v>
      </c>
      <c r="W10" s="140">
        <f>W6-W8</f>
        <v>227042.51499999987</v>
      </c>
      <c r="X10" s="119">
        <f>X6-X8</f>
        <v>799850.51499999966</v>
      </c>
      <c r="Y10" s="140">
        <f>Y6-Y8</f>
        <v>772573.22500000009</v>
      </c>
      <c r="AD10" s="101" t="s">
        <v>58</v>
      </c>
      <c r="AE10" s="101"/>
      <c r="AF10" s="105"/>
      <c r="AG10" s="101"/>
      <c r="AH10" s="105"/>
      <c r="AI10" s="105"/>
      <c r="AJ10" s="101"/>
      <c r="AK10" s="101"/>
      <c r="AL10" s="105" t="e">
        <f>#REF!-#REF!</f>
        <v>#REF!</v>
      </c>
      <c r="AM10" s="101"/>
    </row>
    <row r="11" spans="1:39" ht="27.95" customHeight="1" thickBot="1">
      <c r="A11" s="113" t="s">
        <v>53</v>
      </c>
      <c r="B11" s="116"/>
      <c r="C11" s="276">
        <f t="shared" ref="C11:Q11" si="7">(C10-B10)/B10</f>
        <v>-6.9691981183973503E-2</v>
      </c>
      <c r="D11" s="276">
        <f t="shared" si="7"/>
        <v>-6.1925390197789032E-2</v>
      </c>
      <c r="E11" s="276">
        <f t="shared" si="7"/>
        <v>0.12900124529442691</v>
      </c>
      <c r="F11" s="276">
        <f t="shared" si="7"/>
        <v>9.5481248872617649E-2</v>
      </c>
      <c r="G11" s="276">
        <f t="shared" si="7"/>
        <v>7.3268823590907375E-2</v>
      </c>
      <c r="H11" s="276">
        <f t="shared" si="7"/>
        <v>-3.0364536906909986E-2</v>
      </c>
      <c r="I11" s="276">
        <f t="shared" si="7"/>
        <v>4.5726535271722896E-3</v>
      </c>
      <c r="J11" s="276">
        <f t="shared" si="7"/>
        <v>2.9358308786875894E-2</v>
      </c>
      <c r="K11" s="276">
        <f t="shared" si="7"/>
        <v>-8.0738147744113774E-3</v>
      </c>
      <c r="L11" s="277">
        <f t="shared" si="7"/>
        <v>4.4074177807781237E-2</v>
      </c>
      <c r="M11" s="276">
        <f t="shared" si="7"/>
        <v>7.4580998979543013E-3</v>
      </c>
      <c r="N11" s="276">
        <f t="shared" si="7"/>
        <v>7.093264013285863E-3</v>
      </c>
      <c r="O11" s="276">
        <f t="shared" si="7"/>
        <v>6.1121700600131258E-2</v>
      </c>
      <c r="P11" s="285">
        <f t="shared" si="7"/>
        <v>9.8967189172580669E-2</v>
      </c>
      <c r="Q11" s="276">
        <f t="shared" si="7"/>
        <v>-3.2439671103858467E-2</v>
      </c>
      <c r="R11" s="276">
        <f t="shared" ref="R11" si="8">(R10-Q10)/Q10</f>
        <v>-8.954098123327963E-3</v>
      </c>
      <c r="S11" s="276">
        <f t="shared" ref="S11:T11" si="9">(S10-R10)/R10</f>
        <v>0.11468345018921199</v>
      </c>
      <c r="T11" s="278">
        <f t="shared" si="9"/>
        <v>-2.3959550579848242E-2</v>
      </c>
      <c r="U11" s="10"/>
      <c r="V11" s="116"/>
      <c r="W11" s="278">
        <f>(W10-V10)/V10</f>
        <v>-7.8003496027122615E-2</v>
      </c>
      <c r="X11" s="296"/>
      <c r="Y11" s="278">
        <f>(Y10-X10)/X10</f>
        <v>-3.4102984855863452E-2</v>
      </c>
      <c r="AD11" s="101" t="s">
        <v>59</v>
      </c>
      <c r="AE11" s="101"/>
      <c r="AF11" s="105"/>
      <c r="AG11" s="101"/>
      <c r="AH11" s="105"/>
      <c r="AI11" s="105"/>
      <c r="AJ11" s="101"/>
      <c r="AK11" s="101"/>
      <c r="AL11" s="105" t="e">
        <f>#REF!-#REF!</f>
        <v>#REF!</v>
      </c>
      <c r="AM11" s="101"/>
    </row>
    <row r="12" spans="1:39" ht="27.95" hidden="1" customHeight="1" thickBot="1">
      <c r="A12" s="106" t="s">
        <v>60</v>
      </c>
      <c r="B12" s="280">
        <f>(B6/B8)</f>
        <v>9.4217210737695982</v>
      </c>
      <c r="C12" s="281">
        <f t="shared" ref="C12:W12" si="10">(C6/C8)</f>
        <v>7.1670824030294336</v>
      </c>
      <c r="D12" s="281">
        <f t="shared" si="10"/>
        <v>6.8776220200097287</v>
      </c>
      <c r="E12" s="281">
        <f t="shared" si="10"/>
        <v>6.8650922333739404</v>
      </c>
      <c r="F12" s="103">
        <f t="shared" si="10"/>
        <v>8.0195533959288863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4"/>
      <c r="V12" s="103">
        <f t="shared" si="10"/>
        <v>6.1773610946183748</v>
      </c>
      <c r="W12" s="282">
        <f t="shared" si="10"/>
        <v>5.1262568823799333</v>
      </c>
      <c r="X12" s="103">
        <f>X6/X8</f>
        <v>6.158514931677372</v>
      </c>
      <c r="Y12" s="282">
        <f>Y6/Y8</f>
        <v>5.5330609393061305</v>
      </c>
      <c r="AD12" s="101" t="s">
        <v>61</v>
      </c>
      <c r="AE12" s="101"/>
      <c r="AF12" s="105"/>
      <c r="AG12" s="101"/>
      <c r="AH12" s="105"/>
      <c r="AI12" s="105"/>
      <c r="AJ12" s="101"/>
      <c r="AK12" s="101"/>
      <c r="AL12" s="105" t="e">
        <f>#REF!-#REF!</f>
        <v>#REF!</v>
      </c>
      <c r="AM12" s="101"/>
    </row>
    <row r="13" spans="1:39" ht="30" customHeight="1" thickBot="1">
      <c r="AD13" s="101" t="s">
        <v>62</v>
      </c>
      <c r="AE13" s="101"/>
      <c r="AF13" s="105"/>
      <c r="AG13" s="101"/>
      <c r="AH13" s="105"/>
      <c r="AI13" s="105"/>
      <c r="AJ13" s="101"/>
      <c r="AK13" s="101"/>
      <c r="AL13" s="105" t="e">
        <f>#REF!-#REF!</f>
        <v>#REF!</v>
      </c>
      <c r="AM13" s="101"/>
    </row>
    <row r="14" spans="1:39" ht="22.5" customHeight="1">
      <c r="A14" s="446" t="s">
        <v>2</v>
      </c>
      <c r="B14" s="448">
        <v>2007</v>
      </c>
      <c r="C14" s="443">
        <v>2008</v>
      </c>
      <c r="D14" s="443">
        <v>2009</v>
      </c>
      <c r="E14" s="443">
        <v>2010</v>
      </c>
      <c r="F14" s="443">
        <v>2011</v>
      </c>
      <c r="G14" s="443">
        <v>2012</v>
      </c>
      <c r="H14" s="443">
        <v>2013</v>
      </c>
      <c r="I14" s="443">
        <v>2014</v>
      </c>
      <c r="J14" s="443">
        <v>2015</v>
      </c>
      <c r="K14" s="456">
        <v>2016</v>
      </c>
      <c r="L14" s="452">
        <v>2017</v>
      </c>
      <c r="M14" s="443">
        <v>2018</v>
      </c>
      <c r="N14" s="443">
        <v>2019</v>
      </c>
      <c r="O14" s="450">
        <v>2020</v>
      </c>
      <c r="P14" s="443">
        <v>2021</v>
      </c>
      <c r="Q14" s="443">
        <v>2022</v>
      </c>
      <c r="R14" s="443">
        <v>2023</v>
      </c>
      <c r="S14" s="441">
        <v>2024</v>
      </c>
      <c r="T14" s="460">
        <v>2025</v>
      </c>
      <c r="U14" s="128" t="s">
        <v>48</v>
      </c>
      <c r="V14" s="454" t="str">
        <f>V3</f>
        <v>jan-abr</v>
      </c>
      <c r="W14" s="455"/>
      <c r="X14" s="458" t="s">
        <v>120</v>
      </c>
      <c r="Y14" s="459"/>
      <c r="AD14" s="101" t="s">
        <v>63</v>
      </c>
      <c r="AE14" s="101"/>
      <c r="AF14" s="105"/>
      <c r="AG14" s="101"/>
      <c r="AH14" s="105"/>
      <c r="AI14" s="105"/>
      <c r="AJ14" s="101"/>
      <c r="AK14" s="101"/>
      <c r="AL14" s="105" t="e">
        <f>#REF!-#REF!</f>
        <v>#REF!</v>
      </c>
      <c r="AM14" s="101"/>
    </row>
    <row r="15" spans="1:39" ht="31.5" customHeight="1" thickBot="1">
      <c r="A15" s="447"/>
      <c r="B15" s="449"/>
      <c r="C15" s="445"/>
      <c r="D15" s="445"/>
      <c r="E15" s="445"/>
      <c r="F15" s="445"/>
      <c r="G15" s="445"/>
      <c r="H15" s="445"/>
      <c r="I15" s="445"/>
      <c r="J15" s="445"/>
      <c r="K15" s="457"/>
      <c r="L15" s="453"/>
      <c r="M15" s="445"/>
      <c r="N15" s="445"/>
      <c r="O15" s="451"/>
      <c r="P15" s="445"/>
      <c r="Q15" s="444"/>
      <c r="R15" s="445"/>
      <c r="S15" s="442"/>
      <c r="T15" s="461"/>
      <c r="U15" s="129" t="str">
        <f>U4</f>
        <v>2007/2025</v>
      </c>
      <c r="V15" s="127">
        <f>V4</f>
        <v>2025</v>
      </c>
      <c r="W15" s="261">
        <f>W4</f>
        <v>2026</v>
      </c>
      <c r="X15" s="297" t="str">
        <f>X4</f>
        <v>maio 2024 a abr 2025</v>
      </c>
      <c r="Y15" s="295" t="str">
        <f>Y4</f>
        <v>maio 2025 a abr 2026</v>
      </c>
      <c r="AD15" s="101" t="s">
        <v>64</v>
      </c>
      <c r="AE15" s="101"/>
      <c r="AF15" s="105"/>
      <c r="AG15" s="101"/>
      <c r="AH15" s="105"/>
      <c r="AI15" s="105"/>
      <c r="AJ15" s="101"/>
      <c r="AK15" s="101"/>
      <c r="AL15" s="105" t="e">
        <f>#REF!-#REF!</f>
        <v>#REF!</v>
      </c>
      <c r="AM15" s="101"/>
    </row>
    <row r="16" spans="1:39" s="101" customFormat="1" ht="3" customHeight="1" thickBot="1">
      <c r="B16" s="101">
        <v>2007</v>
      </c>
      <c r="C16" s="101">
        <v>2008</v>
      </c>
      <c r="D16" s="101">
        <v>2009</v>
      </c>
      <c r="E16" s="101">
        <v>2010</v>
      </c>
      <c r="F16" s="101">
        <v>2011</v>
      </c>
      <c r="O16" s="270"/>
      <c r="R16" s="298"/>
      <c r="S16" s="270"/>
      <c r="T16" s="301"/>
      <c r="U16" s="283"/>
      <c r="AD16" s="101" t="s">
        <v>65</v>
      </c>
      <c r="AF16" s="105"/>
      <c r="AH16" s="105"/>
      <c r="AI16" s="105"/>
      <c r="AL16" s="105" t="e">
        <f>#REF!-#REF!</f>
        <v>#REF!</v>
      </c>
    </row>
    <row r="17" spans="1:39" ht="27.75" customHeight="1">
      <c r="A17" s="111" t="s">
        <v>49</v>
      </c>
      <c r="B17" s="115">
        <v>392293.98699999956</v>
      </c>
      <c r="C17" s="153">
        <v>370979.67800000019</v>
      </c>
      <c r="D17" s="153">
        <v>344221.9980000002</v>
      </c>
      <c r="E17" s="153">
        <v>386156.65199999994</v>
      </c>
      <c r="F17" s="153">
        <v>390987.57200000004</v>
      </c>
      <c r="G17" s="153">
        <v>406063.09400000004</v>
      </c>
      <c r="H17" s="153">
        <v>407598.05399999983</v>
      </c>
      <c r="I17" s="153">
        <v>406953.16900000011</v>
      </c>
      <c r="J17" s="153">
        <v>421887.39099999977</v>
      </c>
      <c r="K17" s="112">
        <v>431264.80099999998</v>
      </c>
      <c r="L17" s="271">
        <v>442364.451999999</v>
      </c>
      <c r="M17" s="153">
        <v>454202.09499999997</v>
      </c>
      <c r="N17" s="153">
        <v>454929.95199999987</v>
      </c>
      <c r="O17" s="153">
        <v>393954.14199999906</v>
      </c>
      <c r="P17" s="153">
        <v>427968.65799999994</v>
      </c>
      <c r="Q17" s="271">
        <v>418166.49000000005</v>
      </c>
      <c r="R17" s="153">
        <v>404411.64599999983</v>
      </c>
      <c r="S17" s="153">
        <v>406321.50900000008</v>
      </c>
      <c r="T17" s="147">
        <v>404626.96000000008</v>
      </c>
      <c r="U17" s="100"/>
      <c r="V17" s="115">
        <v>132249.61100000003</v>
      </c>
      <c r="W17" s="147">
        <v>123147.205</v>
      </c>
      <c r="X17" s="112">
        <v>407943.59600000008</v>
      </c>
      <c r="Y17" s="147">
        <v>395412.60200000001</v>
      </c>
      <c r="AD17" s="101" t="s">
        <v>66</v>
      </c>
      <c r="AE17" s="101"/>
      <c r="AF17" s="105"/>
      <c r="AG17" s="101"/>
      <c r="AH17" s="105"/>
      <c r="AI17" s="105"/>
      <c r="AJ17" s="101"/>
      <c r="AK17" s="101"/>
      <c r="AL17" s="105" t="e">
        <f>#REF!-#REF!</f>
        <v>#REF!</v>
      </c>
      <c r="AM17" s="101"/>
    </row>
    <row r="18" spans="1:39" ht="27.75" customHeight="1" thickBot="1">
      <c r="A18" s="114" t="s">
        <v>53</v>
      </c>
      <c r="B18" s="272"/>
      <c r="C18" s="273">
        <f t="shared" ref="C18:P18" si="11">(C17-B17)/B17</f>
        <v>-5.4332489679479568E-2</v>
      </c>
      <c r="D18" s="273">
        <f t="shared" si="11"/>
        <v>-7.2127077537654183E-2</v>
      </c>
      <c r="E18" s="273">
        <f t="shared" si="11"/>
        <v>0.12182444539758823</v>
      </c>
      <c r="F18" s="273">
        <f t="shared" si="11"/>
        <v>1.2510259696368252E-2</v>
      </c>
      <c r="G18" s="273">
        <f t="shared" si="11"/>
        <v>3.8557547808706294E-2</v>
      </c>
      <c r="H18" s="273">
        <f t="shared" si="11"/>
        <v>3.7801022123911316E-3</v>
      </c>
      <c r="I18" s="273">
        <f t="shared" si="11"/>
        <v>-1.5821591729182263E-3</v>
      </c>
      <c r="J18" s="273">
        <f t="shared" si="11"/>
        <v>3.6697642720653331E-2</v>
      </c>
      <c r="K18" s="284">
        <f t="shared" si="11"/>
        <v>2.2227281971553901E-2</v>
      </c>
      <c r="L18" s="274">
        <f t="shared" si="11"/>
        <v>2.5737437820711511E-2</v>
      </c>
      <c r="M18" s="273">
        <f t="shared" si="11"/>
        <v>2.6759932780496109E-2</v>
      </c>
      <c r="N18" s="273">
        <f t="shared" si="11"/>
        <v>1.6024959109884815E-3</v>
      </c>
      <c r="O18" s="273">
        <f t="shared" si="11"/>
        <v>-0.13403340389423476</v>
      </c>
      <c r="P18" s="273">
        <f t="shared" si="11"/>
        <v>8.6341308222622926E-2</v>
      </c>
      <c r="Q18" s="273">
        <f t="shared" ref="Q18" si="12">(Q17-P17)/P17</f>
        <v>-2.2903938914143312E-2</v>
      </c>
      <c r="R18" s="273">
        <f t="shared" ref="R18" si="13">(R17-Q17)/Q17</f>
        <v>-3.2893223940541512E-2</v>
      </c>
      <c r="S18" s="277">
        <f t="shared" ref="S18:T18" si="14">(S17-R17)/R17</f>
        <v>4.7225717134769304E-3</v>
      </c>
      <c r="T18" s="278">
        <f t="shared" si="14"/>
        <v>-4.1704634445034975E-3</v>
      </c>
      <c r="V18" s="118"/>
      <c r="W18" s="275">
        <f>(W17-V17)/V17</f>
        <v>-6.8827468989682172E-2</v>
      </c>
      <c r="Y18" s="275">
        <f>(Y17-X17)/X17</f>
        <v>-3.0717467127490003E-2</v>
      </c>
      <c r="AD18" s="101" t="s">
        <v>67</v>
      </c>
      <c r="AE18" s="101"/>
      <c r="AF18" s="105"/>
      <c r="AG18" s="101"/>
      <c r="AH18" s="105"/>
      <c r="AI18" s="105"/>
      <c r="AJ18" s="101"/>
      <c r="AK18" s="101"/>
      <c r="AL18" s="105" t="e">
        <f>#REF!-#REF!</f>
        <v>#REF!</v>
      </c>
      <c r="AM18" s="101"/>
    </row>
    <row r="19" spans="1:39" ht="27.75" customHeight="1">
      <c r="A19" s="111" t="s">
        <v>54</v>
      </c>
      <c r="B19" s="115">
        <v>62681.055999999982</v>
      </c>
      <c r="C19" s="153">
        <v>79621.592999999993</v>
      </c>
      <c r="D19" s="153">
        <v>77709.866999999998</v>
      </c>
      <c r="E19" s="153">
        <v>88593.928999999989</v>
      </c>
      <c r="F19" s="153">
        <v>80744.22</v>
      </c>
      <c r="G19" s="153">
        <v>85348.562999999995</v>
      </c>
      <c r="H19" s="153">
        <v>121368.935</v>
      </c>
      <c r="I19" s="153">
        <v>124143.97100000001</v>
      </c>
      <c r="J19" s="153">
        <v>115571.70700000001</v>
      </c>
      <c r="K19" s="112">
        <v>109068.98599999999</v>
      </c>
      <c r="L19" s="271">
        <v>136178.72600000011</v>
      </c>
      <c r="M19" s="153">
        <v>153404.38699999999</v>
      </c>
      <c r="N19" s="153">
        <v>167744.46300000002</v>
      </c>
      <c r="O19" s="153">
        <v>164346.62300000008</v>
      </c>
      <c r="P19" s="153">
        <v>165333.11300000001</v>
      </c>
      <c r="Q19" s="271">
        <v>202578.51499999996</v>
      </c>
      <c r="R19" s="153">
        <v>194885.81700000001</v>
      </c>
      <c r="S19" s="153">
        <v>150247.61100000003</v>
      </c>
      <c r="T19" s="147">
        <v>160777.87</v>
      </c>
      <c r="U19" s="100"/>
      <c r="V19" s="115">
        <v>46663.65800000001</v>
      </c>
      <c r="W19" s="147">
        <v>53838.251000000004</v>
      </c>
      <c r="X19" s="112">
        <v>151534.788</v>
      </c>
      <c r="Y19" s="147">
        <v>167603.62000000002</v>
      </c>
      <c r="AD19" s="101" t="s">
        <v>68</v>
      </c>
      <c r="AE19" s="101"/>
      <c r="AF19" s="105"/>
      <c r="AG19" s="101"/>
      <c r="AH19" s="105"/>
      <c r="AI19" s="105"/>
      <c r="AJ19" s="101"/>
      <c r="AK19" s="101"/>
      <c r="AL19" s="105" t="e">
        <f>#REF!-#REF!</f>
        <v>#REF!</v>
      </c>
      <c r="AM19" s="101"/>
    </row>
    <row r="20" spans="1:39" ht="27.75" customHeight="1" thickBot="1">
      <c r="A20" s="113" t="s">
        <v>53</v>
      </c>
      <c r="B20" s="116"/>
      <c r="C20" s="276">
        <f t="shared" ref="C20:Q20" si="15">(C19-B19)/B19</f>
        <v>0.27026566048919176</v>
      </c>
      <c r="D20" s="276">
        <f t="shared" si="15"/>
        <v>-2.4010145087149853E-2</v>
      </c>
      <c r="E20" s="276">
        <f t="shared" si="15"/>
        <v>0.14006023199087436</v>
      </c>
      <c r="F20" s="276">
        <f t="shared" si="15"/>
        <v>-8.8603238264779852E-2</v>
      </c>
      <c r="G20" s="276">
        <f t="shared" si="15"/>
        <v>5.702380925842114E-2</v>
      </c>
      <c r="H20" s="276">
        <f t="shared" si="15"/>
        <v>0.42203841205856046</v>
      </c>
      <c r="I20" s="276">
        <f t="shared" si="15"/>
        <v>2.2864466924753087E-2</v>
      </c>
      <c r="J20" s="276">
        <f t="shared" si="15"/>
        <v>-6.9050989193828793E-2</v>
      </c>
      <c r="K20" s="285">
        <f t="shared" si="15"/>
        <v>-5.6265682741884385E-2</v>
      </c>
      <c r="L20" s="277">
        <f t="shared" si="15"/>
        <v>0.24855590020796675</v>
      </c>
      <c r="M20" s="276">
        <f t="shared" si="15"/>
        <v>0.12649303974249151</v>
      </c>
      <c r="N20" s="276">
        <f t="shared" si="15"/>
        <v>9.3478917261994809E-2</v>
      </c>
      <c r="O20" s="276">
        <f t="shared" si="15"/>
        <v>-2.0256048630349952E-2</v>
      </c>
      <c r="P20" s="276">
        <f t="shared" si="15"/>
        <v>6.002496321448187E-3</v>
      </c>
      <c r="Q20" s="276">
        <f t="shared" si="15"/>
        <v>0.22527490908611841</v>
      </c>
      <c r="R20" s="276">
        <f t="shared" ref="R20" si="16">(R19-Q19)/Q19</f>
        <v>-3.7973908536154226E-2</v>
      </c>
      <c r="S20" s="276">
        <f>(S19-R19)/R19</f>
        <v>-0.22904799685859117</v>
      </c>
      <c r="T20" s="278">
        <f>(T19-S19)/S19</f>
        <v>7.0086032848801563E-2</v>
      </c>
      <c r="U20" s="10"/>
      <c r="V20" s="116"/>
      <c r="W20" s="278">
        <f>(W19-V19)/V19</f>
        <v>0.15375119113036514</v>
      </c>
      <c r="X20" s="296"/>
      <c r="Y20" s="278">
        <f>(Y19-X19)/X19</f>
        <v>0.10604054826011321</v>
      </c>
    </row>
    <row r="21" spans="1:39" ht="27.75" customHeight="1">
      <c r="A21" s="8" t="s">
        <v>57</v>
      </c>
      <c r="B21" s="19">
        <f>B17-B19</f>
        <v>329612.93099999957</v>
      </c>
      <c r="C21" s="154">
        <f t="shared" ref="C21:P21" si="17">C17-C19</f>
        <v>291358.0850000002</v>
      </c>
      <c r="D21" s="154">
        <f t="shared" si="17"/>
        <v>266512.13100000017</v>
      </c>
      <c r="E21" s="154">
        <f t="shared" si="17"/>
        <v>297562.72299999994</v>
      </c>
      <c r="F21" s="154">
        <f t="shared" si="17"/>
        <v>310243.35200000007</v>
      </c>
      <c r="G21" s="154">
        <f t="shared" si="17"/>
        <v>320714.53100000008</v>
      </c>
      <c r="H21" s="154">
        <f t="shared" si="17"/>
        <v>286229.11899999983</v>
      </c>
      <c r="I21" s="154">
        <f t="shared" si="17"/>
        <v>282809.19800000009</v>
      </c>
      <c r="J21" s="154">
        <f t="shared" si="17"/>
        <v>306315.68399999978</v>
      </c>
      <c r="K21" s="119">
        <f t="shared" si="17"/>
        <v>322195.815</v>
      </c>
      <c r="L21" s="279">
        <f t="shared" si="17"/>
        <v>306185.72599999886</v>
      </c>
      <c r="M21" s="154">
        <f t="shared" si="17"/>
        <v>300797.70799999998</v>
      </c>
      <c r="N21" s="154">
        <f t="shared" si="17"/>
        <v>287185.48899999983</v>
      </c>
      <c r="O21" s="154">
        <f t="shared" si="17"/>
        <v>229607.51899999898</v>
      </c>
      <c r="P21" s="154">
        <f t="shared" si="17"/>
        <v>262635.54499999993</v>
      </c>
      <c r="Q21" s="154">
        <f t="shared" ref="Q21" si="18">Q17-Q19</f>
        <v>215587.97500000009</v>
      </c>
      <c r="R21" s="154">
        <f t="shared" ref="R21:T21" si="19">R17-R19</f>
        <v>209525.82899999982</v>
      </c>
      <c r="S21" s="154">
        <f t="shared" si="19"/>
        <v>256073.89800000004</v>
      </c>
      <c r="T21" s="140">
        <f t="shared" si="19"/>
        <v>243849.09000000008</v>
      </c>
      <c r="V21" s="117">
        <f>V17-V19</f>
        <v>85585.953000000023</v>
      </c>
      <c r="W21" s="140">
        <f>W17-W19</f>
        <v>69308.953999999998</v>
      </c>
      <c r="X21" s="119">
        <f>X17-X19</f>
        <v>256408.80800000008</v>
      </c>
      <c r="Y21" s="140">
        <f>Y17-Y19</f>
        <v>227808.98199999999</v>
      </c>
    </row>
    <row r="22" spans="1:39" ht="27.75" customHeight="1" thickBot="1">
      <c r="A22" s="113" t="s">
        <v>53</v>
      </c>
      <c r="B22" s="116"/>
      <c r="C22" s="276">
        <f t="shared" ref="C22:Q22" si="20">(C21-B21)/B21</f>
        <v>-0.11605990664243518</v>
      </c>
      <c r="D22" s="276">
        <f t="shared" si="20"/>
        <v>-8.5276349890891168E-2</v>
      </c>
      <c r="E22" s="276">
        <f t="shared" si="20"/>
        <v>0.1165072369632576</v>
      </c>
      <c r="F22" s="276">
        <f t="shared" si="20"/>
        <v>4.261497835533698E-2</v>
      </c>
      <c r="G22" s="276">
        <f t="shared" si="20"/>
        <v>3.3751501627664215E-2</v>
      </c>
      <c r="H22" s="276">
        <f t="shared" si="20"/>
        <v>-0.10752681486702027</v>
      </c>
      <c r="I22" s="276">
        <f t="shared" si="20"/>
        <v>-1.1948193852351347E-2</v>
      </c>
      <c r="J22" s="276">
        <f t="shared" si="20"/>
        <v>8.3117827023432511E-2</v>
      </c>
      <c r="K22" s="285">
        <f t="shared" si="20"/>
        <v>5.1842369912734339E-2</v>
      </c>
      <c r="L22" s="277">
        <f t="shared" si="20"/>
        <v>-4.9690555415814887E-2</v>
      </c>
      <c r="M22" s="276">
        <f t="shared" si="20"/>
        <v>-1.7597221367526766E-2</v>
      </c>
      <c r="N22" s="276">
        <f t="shared" si="20"/>
        <v>-4.5253732451977856E-2</v>
      </c>
      <c r="O22" s="276">
        <f t="shared" si="20"/>
        <v>-0.20049052687338559</v>
      </c>
      <c r="P22" s="276">
        <f t="shared" si="20"/>
        <v>0.14384557676441376</v>
      </c>
      <c r="Q22" s="276">
        <f t="shared" si="20"/>
        <v>-0.17913633891406378</v>
      </c>
      <c r="R22" s="276">
        <f t="shared" ref="R22" si="21">(R21-Q21)/Q21</f>
        <v>-2.8119128629508522E-2</v>
      </c>
      <c r="S22" s="276">
        <f t="shared" ref="S22:T22" si="22">(S21-R21)/R21</f>
        <v>0.22215909714883056</v>
      </c>
      <c r="T22" s="278">
        <f t="shared" si="22"/>
        <v>-4.7739375607895651E-2</v>
      </c>
      <c r="U22" s="10"/>
      <c r="V22" s="116"/>
      <c r="W22" s="278">
        <f>(W21-V21)/V21</f>
        <v>-0.19018306660673651</v>
      </c>
      <c r="X22" s="296"/>
      <c r="Y22" s="278">
        <f>(Y21-X21)/X21</f>
        <v>-0.11153995146687816</v>
      </c>
    </row>
    <row r="23" spans="1:39" ht="27.75" hidden="1" customHeight="1" thickBot="1">
      <c r="A23" s="106" t="s">
        <v>60</v>
      </c>
      <c r="B23" s="280">
        <f>(B17/B19)</f>
        <v>6.2585733558796406</v>
      </c>
      <c r="C23" s="281">
        <f>(C17/C19)</f>
        <v>4.6592847997904316</v>
      </c>
      <c r="D23" s="281">
        <f>(D17/D19)</f>
        <v>4.4295790391714371</v>
      </c>
      <c r="E23" s="281">
        <f>(E17/E19)</f>
        <v>4.3587258896712884</v>
      </c>
      <c r="F23" s="103">
        <f>(F17/F19)</f>
        <v>4.8422979626281615</v>
      </c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4"/>
      <c r="V23" s="103">
        <f>(V17/V19)</f>
        <v>2.8341029543804734</v>
      </c>
      <c r="W23" s="282">
        <f>(W17/W19)</f>
        <v>2.2873552300203808</v>
      </c>
      <c r="X23" s="103">
        <f>X17/X19</f>
        <v>2.6920788380289289</v>
      </c>
      <c r="Y23" s="282">
        <f>Y17/Y19</f>
        <v>2.3592127783397516</v>
      </c>
    </row>
    <row r="24" spans="1:39" ht="30" customHeight="1" thickBot="1"/>
    <row r="25" spans="1:39" ht="22.5" customHeight="1">
      <c r="A25" s="446" t="s">
        <v>15</v>
      </c>
      <c r="B25" s="448">
        <v>2007</v>
      </c>
      <c r="C25" s="443">
        <v>2008</v>
      </c>
      <c r="D25" s="443">
        <v>2009</v>
      </c>
      <c r="E25" s="443">
        <v>2010</v>
      </c>
      <c r="F25" s="443">
        <v>2011</v>
      </c>
      <c r="G25" s="443">
        <v>2012</v>
      </c>
      <c r="H25" s="443">
        <v>2013</v>
      </c>
      <c r="I25" s="443">
        <v>2014</v>
      </c>
      <c r="J25" s="443">
        <v>2015</v>
      </c>
      <c r="K25" s="456">
        <v>2016</v>
      </c>
      <c r="L25" s="452">
        <v>2017</v>
      </c>
      <c r="M25" s="443">
        <v>2018</v>
      </c>
      <c r="N25" s="443">
        <v>2019</v>
      </c>
      <c r="O25" s="450">
        <v>2020</v>
      </c>
      <c r="P25" s="450">
        <v>2021</v>
      </c>
      <c r="Q25" s="443">
        <v>2022</v>
      </c>
      <c r="R25" s="443">
        <v>2023</v>
      </c>
      <c r="S25" s="441">
        <v>2024</v>
      </c>
      <c r="T25" s="460">
        <v>2025</v>
      </c>
      <c r="U25" s="128" t="s">
        <v>48</v>
      </c>
      <c r="V25" s="454" t="str">
        <f>V14</f>
        <v>jan-abr</v>
      </c>
      <c r="W25" s="455"/>
      <c r="X25" s="458" t="s">
        <v>120</v>
      </c>
      <c r="Y25" s="459"/>
    </row>
    <row r="26" spans="1:39" ht="31.5" customHeight="1" thickBot="1">
      <c r="A26" s="447"/>
      <c r="B26" s="449"/>
      <c r="C26" s="445"/>
      <c r="D26" s="445"/>
      <c r="E26" s="445"/>
      <c r="F26" s="445"/>
      <c r="G26" s="445"/>
      <c r="H26" s="445"/>
      <c r="I26" s="445"/>
      <c r="J26" s="445"/>
      <c r="K26" s="457"/>
      <c r="L26" s="453"/>
      <c r="M26" s="445"/>
      <c r="N26" s="445"/>
      <c r="O26" s="451"/>
      <c r="P26" s="451"/>
      <c r="Q26" s="445"/>
      <c r="R26" s="445"/>
      <c r="S26" s="442"/>
      <c r="T26" s="461"/>
      <c r="U26" s="129" t="str">
        <f>U4</f>
        <v>2007/2025</v>
      </c>
      <c r="V26" s="127">
        <f>V4</f>
        <v>2025</v>
      </c>
      <c r="W26" s="261">
        <f>W4</f>
        <v>2026</v>
      </c>
      <c r="X26" s="297" t="str">
        <f>X4</f>
        <v>maio 2024 a abr 2025</v>
      </c>
      <c r="Y26" s="295" t="str">
        <f>Y4</f>
        <v>maio 2025 a abr 2026</v>
      </c>
    </row>
    <row r="27" spans="1:39" s="101" customFormat="1" ht="3" customHeight="1" thickBot="1">
      <c r="B27" s="101">
        <v>2007</v>
      </c>
      <c r="C27" s="101">
        <v>2008</v>
      </c>
      <c r="D27" s="101">
        <v>2009</v>
      </c>
      <c r="E27" s="101">
        <v>2010</v>
      </c>
      <c r="F27" s="101">
        <v>2011</v>
      </c>
      <c r="O27" s="270"/>
      <c r="P27" s="270"/>
      <c r="R27" s="298"/>
      <c r="S27" s="270"/>
      <c r="T27" s="301"/>
      <c r="U27" s="283"/>
    </row>
    <row r="28" spans="1:39" ht="27.75" customHeight="1">
      <c r="A28" s="111" t="s">
        <v>49</v>
      </c>
      <c r="B28" s="115">
        <v>203692.62899999981</v>
      </c>
      <c r="C28" s="153">
        <v>204985.89900000018</v>
      </c>
      <c r="D28" s="153">
        <v>199789.29300000027</v>
      </c>
      <c r="E28" s="153">
        <v>228223.55300000007</v>
      </c>
      <c r="F28" s="153">
        <v>265930.68799999997</v>
      </c>
      <c r="G28" s="153">
        <v>297441.74100000004</v>
      </c>
      <c r="H28" s="153">
        <v>313195.50799999997</v>
      </c>
      <c r="I28" s="153">
        <v>319331.63400000008</v>
      </c>
      <c r="J28" s="153">
        <v>313646.51399999997</v>
      </c>
      <c r="K28" s="112">
        <v>292708.82400000008</v>
      </c>
      <c r="L28" s="271">
        <v>335676.5479999996</v>
      </c>
      <c r="M28" s="153">
        <v>346139.44199999998</v>
      </c>
      <c r="N28" s="153">
        <v>364472.386</v>
      </c>
      <c r="O28" s="153">
        <v>462235.53400000004</v>
      </c>
      <c r="P28" s="153">
        <v>497984.02100000018</v>
      </c>
      <c r="Q28" s="112">
        <v>520796.79800000024</v>
      </c>
      <c r="R28" s="153">
        <v>520220.65399999992</v>
      </c>
      <c r="S28" s="153">
        <v>557691.90200000012</v>
      </c>
      <c r="T28" s="147">
        <v>549704.55499999993</v>
      </c>
      <c r="U28" s="100"/>
      <c r="V28" s="115">
        <v>161564.36299999995</v>
      </c>
      <c r="W28" s="147">
        <v>158919.15399999995</v>
      </c>
      <c r="X28" s="112">
        <v>546961.3339999998</v>
      </c>
      <c r="Y28" s="147">
        <v>547591.42799999996</v>
      </c>
    </row>
    <row r="29" spans="1:39" ht="27.75" customHeight="1" thickBot="1">
      <c r="A29" s="114" t="s">
        <v>53</v>
      </c>
      <c r="B29" s="272"/>
      <c r="C29" s="273">
        <f t="shared" ref="C29:Q29" si="23">(C28-B28)/B28</f>
        <v>6.3491251811589565E-3</v>
      </c>
      <c r="D29" s="273">
        <f t="shared" si="23"/>
        <v>-2.5351041341628616E-2</v>
      </c>
      <c r="E29" s="273">
        <f t="shared" si="23"/>
        <v>0.14232124040801208</v>
      </c>
      <c r="F29" s="273">
        <f t="shared" si="23"/>
        <v>0.16522017339726491</v>
      </c>
      <c r="G29" s="273">
        <f t="shared" si="23"/>
        <v>0.11849348127885141</v>
      </c>
      <c r="H29" s="273">
        <f t="shared" si="23"/>
        <v>5.296421056115299E-2</v>
      </c>
      <c r="I29" s="273">
        <f t="shared" si="23"/>
        <v>1.9591998746035993E-2</v>
      </c>
      <c r="J29" s="273">
        <f t="shared" si="23"/>
        <v>-1.7803184510057374E-2</v>
      </c>
      <c r="K29" s="284">
        <f t="shared" si="23"/>
        <v>-6.6755691727534677E-2</v>
      </c>
      <c r="L29" s="274">
        <f t="shared" si="23"/>
        <v>0.14679340175955716</v>
      </c>
      <c r="M29" s="273">
        <f t="shared" si="23"/>
        <v>3.1169571012153018E-2</v>
      </c>
      <c r="N29" s="273">
        <f t="shared" si="23"/>
        <v>5.2964042161944717E-2</v>
      </c>
      <c r="O29" s="273">
        <f t="shared" si="23"/>
        <v>0.26823197519276548</v>
      </c>
      <c r="P29" s="273">
        <f t="shared" si="23"/>
        <v>7.7338249378292354E-2</v>
      </c>
      <c r="Q29" s="273">
        <f t="shared" si="23"/>
        <v>4.5810259040420201E-2</v>
      </c>
      <c r="R29" s="273">
        <f>(R28-Q28)/Q28</f>
        <v>-1.1062740827379666E-3</v>
      </c>
      <c r="S29" s="277">
        <f t="shared" ref="S29:T29" si="24">(S28-R28)/R28</f>
        <v>7.2029527685765815E-2</v>
      </c>
      <c r="T29" s="278">
        <f t="shared" si="24"/>
        <v>-1.4322149866899416E-2</v>
      </c>
      <c r="V29" s="118"/>
      <c r="W29" s="275">
        <f>(W28-V28)/V28</f>
        <v>-1.6372478131207704E-2</v>
      </c>
      <c r="Y29" s="275">
        <f>(Y28-X28)/X28</f>
        <v>1.1519900234852024E-3</v>
      </c>
    </row>
    <row r="30" spans="1:39" ht="27.75" customHeight="1">
      <c r="A30" s="111" t="s">
        <v>54</v>
      </c>
      <c r="B30" s="115">
        <v>575.60500000000002</v>
      </c>
      <c r="C30" s="153">
        <v>741.03499999999963</v>
      </c>
      <c r="D30" s="153">
        <v>1388.8809999999992</v>
      </c>
      <c r="E30" s="153">
        <v>899.43600000000015</v>
      </c>
      <c r="F30" s="153">
        <v>1170.3490000000002</v>
      </c>
      <c r="G30" s="153">
        <v>1022.7370000000001</v>
      </c>
      <c r="H30" s="153">
        <v>1030.066</v>
      </c>
      <c r="I30" s="153">
        <v>1010.02</v>
      </c>
      <c r="J30" s="153">
        <v>1183.202</v>
      </c>
      <c r="K30" s="112">
        <v>1121.55</v>
      </c>
      <c r="L30" s="271">
        <v>1027.2</v>
      </c>
      <c r="M30" s="153">
        <v>1322.664</v>
      </c>
      <c r="N30" s="153">
        <v>1463.875</v>
      </c>
      <c r="O30" s="153">
        <v>1908.0899999999986</v>
      </c>
      <c r="P30" s="153">
        <v>2403.679000000001</v>
      </c>
      <c r="Q30" s="112">
        <v>2765.1600000000003</v>
      </c>
      <c r="R30" s="153">
        <v>2695.7720000000004</v>
      </c>
      <c r="S30" s="153">
        <v>3334.4049999999993</v>
      </c>
      <c r="T30" s="147">
        <v>2539.8220000000001</v>
      </c>
      <c r="U30" s="100"/>
      <c r="V30" s="115">
        <v>899.36599999999999</v>
      </c>
      <c r="W30" s="147">
        <v>1185.5930000000001</v>
      </c>
      <c r="X30" s="112">
        <v>3519.627</v>
      </c>
      <c r="Y30" s="147">
        <v>2827.1850000000004</v>
      </c>
    </row>
    <row r="31" spans="1:39" ht="27.75" customHeight="1" thickBot="1">
      <c r="A31" s="113" t="s">
        <v>53</v>
      </c>
      <c r="B31" s="116"/>
      <c r="C31" s="276">
        <f t="shared" ref="C31:Q31" si="25">(C30-B30)/B30</f>
        <v>0.28740195099069604</v>
      </c>
      <c r="D31" s="276">
        <f t="shared" si="25"/>
        <v>0.87424480625071677</v>
      </c>
      <c r="E31" s="276">
        <f t="shared" si="25"/>
        <v>-0.35240240164564085</v>
      </c>
      <c r="F31" s="276">
        <f t="shared" si="25"/>
        <v>0.30120319844880566</v>
      </c>
      <c r="G31" s="276">
        <f t="shared" si="25"/>
        <v>-0.12612648022085726</v>
      </c>
      <c r="H31" s="276">
        <f t="shared" si="25"/>
        <v>7.1660651760911652E-3</v>
      </c>
      <c r="I31" s="276">
        <f t="shared" si="25"/>
        <v>-1.9460888913914301E-2</v>
      </c>
      <c r="J31" s="276">
        <f t="shared" si="25"/>
        <v>0.17146393140729888</v>
      </c>
      <c r="K31" s="285">
        <f t="shared" si="25"/>
        <v>-5.2106064729437615E-2</v>
      </c>
      <c r="L31" s="277">
        <f t="shared" si="25"/>
        <v>-8.4124648923364909E-2</v>
      </c>
      <c r="M31" s="276">
        <f t="shared" si="25"/>
        <v>0.28764018691588777</v>
      </c>
      <c r="N31" s="276">
        <f t="shared" si="25"/>
        <v>0.10676256403742751</v>
      </c>
      <c r="O31" s="276">
        <f t="shared" si="25"/>
        <v>0.30345145589616501</v>
      </c>
      <c r="P31" s="276">
        <f t="shared" si="25"/>
        <v>0.25973041103931305</v>
      </c>
      <c r="Q31" s="276">
        <f t="shared" si="25"/>
        <v>0.15038655327936848</v>
      </c>
      <c r="R31" s="276">
        <f t="shared" ref="R31" si="26">(R30-Q30)/Q30</f>
        <v>-2.5093665466012785E-2</v>
      </c>
      <c r="S31" s="276">
        <f t="shared" ref="S31:T31" si="27">(S30-R30)/R30</f>
        <v>0.23690171127231785</v>
      </c>
      <c r="T31" s="278">
        <f t="shared" si="27"/>
        <v>-0.23829828710069692</v>
      </c>
      <c r="U31" s="10"/>
      <c r="V31" s="116"/>
      <c r="W31" s="278">
        <f>(W30-V30)/V30</f>
        <v>0.31825419239775588</v>
      </c>
      <c r="X31" s="296"/>
      <c r="Y31" s="278">
        <f>(Y30-X30)/X30</f>
        <v>-0.19673732472219344</v>
      </c>
    </row>
    <row r="32" spans="1:39" ht="27.75" customHeight="1">
      <c r="A32" s="8" t="s">
        <v>57</v>
      </c>
      <c r="B32" s="19">
        <f>(B28-B30)</f>
        <v>203117.0239999998</v>
      </c>
      <c r="C32" s="154">
        <f t="shared" ref="C32:P32" si="28">(C28-C30)</f>
        <v>204244.86400000018</v>
      </c>
      <c r="D32" s="154">
        <f t="shared" si="28"/>
        <v>198400.41200000027</v>
      </c>
      <c r="E32" s="154">
        <f t="shared" si="28"/>
        <v>227324.11700000009</v>
      </c>
      <c r="F32" s="154">
        <f t="shared" si="28"/>
        <v>264760.33899999998</v>
      </c>
      <c r="G32" s="154">
        <f t="shared" si="28"/>
        <v>296419.00400000002</v>
      </c>
      <c r="H32" s="154">
        <f t="shared" si="28"/>
        <v>312165.44199999998</v>
      </c>
      <c r="I32" s="154">
        <f t="shared" si="28"/>
        <v>318321.61400000006</v>
      </c>
      <c r="J32" s="154">
        <f t="shared" si="28"/>
        <v>312463.31199999998</v>
      </c>
      <c r="K32" s="119">
        <f t="shared" si="28"/>
        <v>291587.27400000009</v>
      </c>
      <c r="L32" s="279">
        <f t="shared" si="28"/>
        <v>334649.34799999959</v>
      </c>
      <c r="M32" s="154">
        <f t="shared" si="28"/>
        <v>344816.77799999999</v>
      </c>
      <c r="N32" s="154">
        <f t="shared" si="28"/>
        <v>363008.511</v>
      </c>
      <c r="O32" s="154">
        <f t="shared" si="28"/>
        <v>460327.44400000002</v>
      </c>
      <c r="P32" s="154">
        <f t="shared" si="28"/>
        <v>495580.34200000018</v>
      </c>
      <c r="Q32" s="154">
        <f t="shared" ref="Q32" si="29">(Q28-Q30)</f>
        <v>518031.63800000027</v>
      </c>
      <c r="R32" s="154">
        <f t="shared" ref="R32:T32" si="30">(R28-R30)</f>
        <v>517524.88199999993</v>
      </c>
      <c r="S32" s="154">
        <f t="shared" si="30"/>
        <v>554357.49700000009</v>
      </c>
      <c r="T32" s="140">
        <f t="shared" si="30"/>
        <v>547164.73299999989</v>
      </c>
      <c r="V32" s="117">
        <f>V28-V30</f>
        <v>160664.99699999994</v>
      </c>
      <c r="W32" s="140">
        <f>W28-W30</f>
        <v>157733.56099999996</v>
      </c>
      <c r="X32" s="119">
        <f>X28-X30</f>
        <v>543441.70699999982</v>
      </c>
      <c r="Y32" s="140">
        <f>Y28-Y30</f>
        <v>544764.2429999999</v>
      </c>
    </row>
    <row r="33" spans="1:25" ht="27.75" customHeight="1" thickBot="1">
      <c r="A33" s="113" t="s">
        <v>53</v>
      </c>
      <c r="B33" s="116"/>
      <c r="C33" s="276">
        <f t="shared" ref="C33:P33" si="31">(C32-B32)/B32</f>
        <v>5.5526611102788507E-3</v>
      </c>
      <c r="D33" s="276">
        <f t="shared" si="31"/>
        <v>-2.8614927619427914E-2</v>
      </c>
      <c r="E33" s="276">
        <f t="shared" si="31"/>
        <v>0.14578450068944299</v>
      </c>
      <c r="F33" s="276">
        <f t="shared" si="31"/>
        <v>0.16468213973091064</v>
      </c>
      <c r="G33" s="276">
        <f t="shared" si="31"/>
        <v>0.11957480157177182</v>
      </c>
      <c r="H33" s="276">
        <f t="shared" si="31"/>
        <v>5.3122228290059179E-2</v>
      </c>
      <c r="I33" s="276">
        <f t="shared" si="31"/>
        <v>1.972086327223908E-2</v>
      </c>
      <c r="J33" s="276">
        <f t="shared" si="31"/>
        <v>-1.840372045864307E-2</v>
      </c>
      <c r="K33" s="285">
        <f t="shared" si="31"/>
        <v>-6.6811165337708145E-2</v>
      </c>
      <c r="L33" s="277">
        <f t="shared" si="31"/>
        <v>0.14768159600819714</v>
      </c>
      <c r="M33" s="276">
        <f t="shared" si="31"/>
        <v>3.038233918806384E-2</v>
      </c>
      <c r="N33" s="276">
        <f t="shared" si="31"/>
        <v>5.2757679326149283E-2</v>
      </c>
      <c r="O33" s="276">
        <f t="shared" si="31"/>
        <v>0.26808994844751732</v>
      </c>
      <c r="P33" s="276">
        <f t="shared" si="31"/>
        <v>7.6582220894047232E-2</v>
      </c>
      <c r="Q33" s="276">
        <f t="shared" ref="Q33" si="32">(Q32-P32)/P32</f>
        <v>4.5303039885306998E-2</v>
      </c>
      <c r="R33" s="276">
        <f t="shared" ref="R33" si="33">(R32-Q32)/Q32</f>
        <v>-9.782336884998188E-4</v>
      </c>
      <c r="S33" s="276">
        <f t="shared" ref="S33:T33" si="34">(S32-R32)/R32</f>
        <v>7.1170713295288804E-2</v>
      </c>
      <c r="T33" s="278">
        <f t="shared" si="34"/>
        <v>-1.2974955762166229E-2</v>
      </c>
      <c r="U33" s="10"/>
      <c r="V33" s="116"/>
      <c r="W33" s="278">
        <f>(W32-V32)/V32</f>
        <v>-1.8245641892987979E-2</v>
      </c>
      <c r="X33" s="296"/>
      <c r="Y33" s="278">
        <f>(Y32-X32)/X32</f>
        <v>2.4336299238072292E-3</v>
      </c>
    </row>
    <row r="34" spans="1:25" ht="27.75" hidden="1" customHeight="1" thickBot="1">
      <c r="A34" s="106" t="s">
        <v>60</v>
      </c>
      <c r="B34" s="280">
        <f>(B28/B30)</f>
        <v>353.87571164253228</v>
      </c>
      <c r="C34" s="281">
        <f>(C28/C30)</f>
        <v>276.62107592758815</v>
      </c>
      <c r="D34" s="281">
        <f>(D28/D30)</f>
        <v>143.84910802293385</v>
      </c>
      <c r="E34" s="281">
        <f>(E28/E30)</f>
        <v>253.74073641704362</v>
      </c>
      <c r="F34" s="103">
        <f>(F28/F30)</f>
        <v>227.22340771855227</v>
      </c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4"/>
      <c r="V34" s="103">
        <f>(V28/V30)</f>
        <v>179.6425070549698</v>
      </c>
      <c r="W34" s="282">
        <f>(W28/W30)</f>
        <v>134.04191320292878</v>
      </c>
    </row>
    <row r="36" spans="1:25">
      <c r="A36" s="3" t="s">
        <v>69</v>
      </c>
    </row>
  </sheetData>
  <mergeCells count="66">
    <mergeCell ref="X3:Y3"/>
    <mergeCell ref="X14:Y14"/>
    <mergeCell ref="X25:Y25"/>
    <mergeCell ref="R3:R4"/>
    <mergeCell ref="R14:R15"/>
    <mergeCell ref="R25:R26"/>
    <mergeCell ref="V25:W25"/>
    <mergeCell ref="S3:S4"/>
    <mergeCell ref="S14:S15"/>
    <mergeCell ref="S25:S26"/>
    <mergeCell ref="T3:T4"/>
    <mergeCell ref="T14:T15"/>
    <mergeCell ref="T25:T26"/>
    <mergeCell ref="A25:A26"/>
    <mergeCell ref="B25:B26"/>
    <mergeCell ref="C25:C26"/>
    <mergeCell ref="D25:D26"/>
    <mergeCell ref="E25:E26"/>
    <mergeCell ref="O25:O26"/>
    <mergeCell ref="F25:F26"/>
    <mergeCell ref="G25:G26"/>
    <mergeCell ref="H25:H26"/>
    <mergeCell ref="I25:I26"/>
    <mergeCell ref="J25:J26"/>
    <mergeCell ref="F14:F15"/>
    <mergeCell ref="K25:K26"/>
    <mergeCell ref="L25:L26"/>
    <mergeCell ref="M25:M26"/>
    <mergeCell ref="N25:N26"/>
    <mergeCell ref="M3:M4"/>
    <mergeCell ref="M14:M15"/>
    <mergeCell ref="N14:N15"/>
    <mergeCell ref="O14:O15"/>
    <mergeCell ref="P14:P15"/>
    <mergeCell ref="K3:K4"/>
    <mergeCell ref="P25:P26"/>
    <mergeCell ref="V3:W3"/>
    <mergeCell ref="A14:A15"/>
    <mergeCell ref="B14:B15"/>
    <mergeCell ref="C14:C15"/>
    <mergeCell ref="D14:D15"/>
    <mergeCell ref="E14:E15"/>
    <mergeCell ref="V14:W14"/>
    <mergeCell ref="G14:G15"/>
    <mergeCell ref="H14:H15"/>
    <mergeCell ref="I14:I15"/>
    <mergeCell ref="J14:J15"/>
    <mergeCell ref="K14:K15"/>
    <mergeCell ref="L14:L15"/>
    <mergeCell ref="L3:L4"/>
    <mergeCell ref="Q3:Q4"/>
    <mergeCell ref="Q14:Q15"/>
    <mergeCell ref="Q25:Q26"/>
    <mergeCell ref="F3:F4"/>
    <mergeCell ref="A3:A4"/>
    <mergeCell ref="B3:B4"/>
    <mergeCell ref="C3:C4"/>
    <mergeCell ref="D3:D4"/>
    <mergeCell ref="E3:E4"/>
    <mergeCell ref="N3:N4"/>
    <mergeCell ref="O3:O4"/>
    <mergeCell ref="P3:P4"/>
    <mergeCell ref="G3:G4"/>
    <mergeCell ref="H3:H4"/>
    <mergeCell ref="I3:I4"/>
    <mergeCell ref="J3:J4"/>
  </mergeCells>
  <conditionalFormatting sqref="B12:T12">
    <cfRule type="cellIs" dxfId="15" priority="96" operator="greaterThan">
      <formula>0</formula>
    </cfRule>
    <cfRule type="cellIs" dxfId="14" priority="97" operator="lessThan">
      <formula>0</formula>
    </cfRule>
  </conditionalFormatting>
  <conditionalFormatting sqref="B23:T23">
    <cfRule type="cellIs" dxfId="13" priority="92" operator="greaterThan">
      <formula>0</formula>
    </cfRule>
    <cfRule type="cellIs" dxfId="12" priority="93" operator="lessThan">
      <formula>0</formula>
    </cfRule>
  </conditionalFormatting>
  <conditionalFormatting sqref="B34:T34">
    <cfRule type="cellIs" dxfId="11" priority="88" operator="greaterThan">
      <formula>0</formula>
    </cfRule>
    <cfRule type="cellIs" dxfId="10" priority="89" operator="lessThan">
      <formula>0</formula>
    </cfRule>
  </conditionalFormatting>
  <conditionalFormatting sqref="V34:W34">
    <cfRule type="cellIs" dxfId="9" priority="90" operator="greaterThan">
      <formula>0</formula>
    </cfRule>
    <cfRule type="cellIs" dxfId="8" priority="91" operator="lessThan">
      <formula>0</formula>
    </cfRule>
  </conditionalFormatting>
  <conditionalFormatting sqref="V12:Y12">
    <cfRule type="cellIs" dxfId="7" priority="30" operator="greaterThan">
      <formula>0</formula>
    </cfRule>
    <cfRule type="cellIs" dxfId="6" priority="31" operator="lessThan">
      <formula>0</formula>
    </cfRule>
  </conditionalFormatting>
  <conditionalFormatting sqref="V23:Y23">
    <cfRule type="cellIs" dxfId="5" priority="28" operator="greaterThan">
      <formula>0</formula>
    </cfRule>
    <cfRule type="cellIs" dxfId="4" priority="29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horizontalDpi="4294967292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7" id="{196889DA-39BA-4EE2-A36F-58B74FE77D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C7:J7</xm:sqref>
        </x14:conditionalFormatting>
        <x14:conditionalFormatting xmlns:xm="http://schemas.microsoft.com/office/excel/2006/main">
          <x14:cfRule type="iconSet" priority="85" id="{342BF2B0-3916-4149-AEE3-8005EFDA0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C9:J9</xm:sqref>
        </x14:conditionalFormatting>
        <x14:conditionalFormatting xmlns:xm="http://schemas.microsoft.com/office/excel/2006/main">
          <x14:cfRule type="iconSet" priority="84" id="{46DD3194-3428-435D-B4C7-5DACEA8D3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C11:J11</xm:sqref>
        </x14:conditionalFormatting>
        <x14:conditionalFormatting xmlns:xm="http://schemas.microsoft.com/office/excel/2006/main">
          <x14:cfRule type="iconSet" priority="83" id="{29EF6E76-A624-4F45-B814-44C0D420D1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C18:K18</xm:sqref>
        </x14:conditionalFormatting>
        <x14:conditionalFormatting xmlns:xm="http://schemas.microsoft.com/office/excel/2006/main">
          <x14:cfRule type="iconSet" priority="81" id="{384E0A2C-461F-4BC8-B7E5-CED87973A5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C20:K20</xm:sqref>
        </x14:conditionalFormatting>
        <x14:conditionalFormatting xmlns:xm="http://schemas.microsoft.com/office/excel/2006/main">
          <x14:cfRule type="iconSet" priority="80" id="{B0B10D07-FD42-4F72-B95A-6BFB2291F08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C22:K22</xm:sqref>
        </x14:conditionalFormatting>
        <x14:conditionalFormatting xmlns:xm="http://schemas.microsoft.com/office/excel/2006/main">
          <x14:cfRule type="iconSet" priority="79" id="{E921E250-274F-460B-9A23-24752F560F6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C29:K29</xm:sqref>
        </x14:conditionalFormatting>
        <x14:conditionalFormatting xmlns:xm="http://schemas.microsoft.com/office/excel/2006/main">
          <x14:cfRule type="iconSet" priority="77" id="{D0C78B59-0252-4627-8F7F-171CF571E4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C31:K31</xm:sqref>
        </x14:conditionalFormatting>
        <x14:conditionalFormatting xmlns:xm="http://schemas.microsoft.com/office/excel/2006/main">
          <x14:cfRule type="iconSet" priority="76" id="{1BE07993-3836-4455-9AD2-E5547587AEF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C33:K33</xm:sqref>
        </x14:conditionalFormatting>
        <x14:conditionalFormatting xmlns:xm="http://schemas.microsoft.com/office/excel/2006/main">
          <x14:cfRule type="iconSet" priority="75" id="{51F0914C-9940-4FA4-AD6A-225B34391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K7:M7</xm:sqref>
        </x14:conditionalFormatting>
        <x14:conditionalFormatting xmlns:xm="http://schemas.microsoft.com/office/excel/2006/main">
          <x14:cfRule type="iconSet" priority="74" id="{1BD8844E-0B0D-4408-BD16-A12FD30670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K9:M9</xm:sqref>
        </x14:conditionalFormatting>
        <x14:conditionalFormatting xmlns:xm="http://schemas.microsoft.com/office/excel/2006/main">
          <x14:cfRule type="iconSet" priority="73" id="{7DA523E0-195D-4BE5-A37B-0B19E88A72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K11:M11</xm:sqref>
        </x14:conditionalFormatting>
        <x14:conditionalFormatting xmlns:xm="http://schemas.microsoft.com/office/excel/2006/main">
          <x14:cfRule type="iconSet" priority="56" id="{59F63304-AAEB-483E-96D2-BAEDB74B6C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L18</xm:sqref>
        </x14:conditionalFormatting>
        <x14:conditionalFormatting xmlns:xm="http://schemas.microsoft.com/office/excel/2006/main">
          <x14:cfRule type="iconSet" priority="55" id="{1FD15401-6335-410A-8876-DA4866E24F0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L20</xm:sqref>
        </x14:conditionalFormatting>
        <x14:conditionalFormatting xmlns:xm="http://schemas.microsoft.com/office/excel/2006/main">
          <x14:cfRule type="iconSet" priority="54" id="{C40D1022-E63D-49DC-9B81-E2D4283A1A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L22</xm:sqref>
        </x14:conditionalFormatting>
        <x14:conditionalFormatting xmlns:xm="http://schemas.microsoft.com/office/excel/2006/main">
          <x14:cfRule type="iconSet" priority="53" id="{411F17B4-49CA-423B-A8AE-D88B39442A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L29</xm:sqref>
        </x14:conditionalFormatting>
        <x14:conditionalFormatting xmlns:xm="http://schemas.microsoft.com/office/excel/2006/main">
          <x14:cfRule type="iconSet" priority="52" id="{40381284-50A8-4B62-8E8E-48191BDA449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L31</xm:sqref>
        </x14:conditionalFormatting>
        <x14:conditionalFormatting xmlns:xm="http://schemas.microsoft.com/office/excel/2006/main">
          <x14:cfRule type="iconSet" priority="51" id="{B3061F7E-8A59-4740-BA70-58AF1385AAA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L33</xm:sqref>
        </x14:conditionalFormatting>
        <x14:conditionalFormatting xmlns:xm="http://schemas.microsoft.com/office/excel/2006/main">
          <x14:cfRule type="iconSet" priority="50" id="{D577C4AC-3F5F-472E-BD38-5CAAE3FDFB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M18</xm:sqref>
        </x14:conditionalFormatting>
        <x14:conditionalFormatting xmlns:xm="http://schemas.microsoft.com/office/excel/2006/main">
          <x14:cfRule type="iconSet" priority="49" id="{E4063032-2220-499E-B3F2-BDB51415CC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M20</xm:sqref>
        </x14:conditionalFormatting>
        <x14:conditionalFormatting xmlns:xm="http://schemas.microsoft.com/office/excel/2006/main">
          <x14:cfRule type="iconSet" priority="48" id="{27C74DE8-7F39-409F-BAD3-BA981B84E4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M22</xm:sqref>
        </x14:conditionalFormatting>
        <x14:conditionalFormatting xmlns:xm="http://schemas.microsoft.com/office/excel/2006/main">
          <x14:cfRule type="iconSet" priority="44" id="{C689B71B-DF41-474F-8DDE-F6568FD66B5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M29</xm:sqref>
        </x14:conditionalFormatting>
        <x14:conditionalFormatting xmlns:xm="http://schemas.microsoft.com/office/excel/2006/main">
          <x14:cfRule type="iconSet" priority="43" id="{E617BDA3-5565-4F38-82AD-1208FB43C3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M31</xm:sqref>
        </x14:conditionalFormatting>
        <x14:conditionalFormatting xmlns:xm="http://schemas.microsoft.com/office/excel/2006/main">
          <x14:cfRule type="iconSet" priority="42" id="{70E6E96A-2D41-4971-A29E-9F33FF381A9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M33</xm:sqref>
        </x14:conditionalFormatting>
        <x14:conditionalFormatting xmlns:xm="http://schemas.microsoft.com/office/excel/2006/main">
          <x14:cfRule type="iconSet" priority="47" id="{21599631-0E2F-46CC-ABAA-775349803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N18</xm:sqref>
        </x14:conditionalFormatting>
        <x14:conditionalFormatting xmlns:xm="http://schemas.microsoft.com/office/excel/2006/main">
          <x14:cfRule type="iconSet" priority="46" id="{B2D81439-1411-4461-93E0-53261948E55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N20</xm:sqref>
        </x14:conditionalFormatting>
        <x14:conditionalFormatting xmlns:xm="http://schemas.microsoft.com/office/excel/2006/main">
          <x14:cfRule type="iconSet" priority="45" id="{E4274992-45F4-4545-B0A7-F5D3ACD7E1F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N22</xm:sqref>
        </x14:conditionalFormatting>
        <x14:conditionalFormatting xmlns:xm="http://schemas.microsoft.com/office/excel/2006/main">
          <x14:cfRule type="iconSet" priority="41" id="{CA51D4D9-9ECA-4857-8451-2A5BD8EBB74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N29</xm:sqref>
        </x14:conditionalFormatting>
        <x14:conditionalFormatting xmlns:xm="http://schemas.microsoft.com/office/excel/2006/main">
          <x14:cfRule type="iconSet" priority="40" id="{7CC91888-5B9D-4E18-8123-231859431C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N31</xm:sqref>
        </x14:conditionalFormatting>
        <x14:conditionalFormatting xmlns:xm="http://schemas.microsoft.com/office/excel/2006/main">
          <x14:cfRule type="iconSet" priority="39" id="{7500E279-7A5F-4557-8486-DB2E978C55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N33</xm:sqref>
        </x14:conditionalFormatting>
        <x14:conditionalFormatting xmlns:xm="http://schemas.microsoft.com/office/excel/2006/main">
          <x14:cfRule type="iconSet" priority="59" id="{9D9B586D-7845-4E2B-BC33-BFA97F6CEBE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N7:T7</xm:sqref>
        </x14:conditionalFormatting>
        <x14:conditionalFormatting xmlns:xm="http://schemas.microsoft.com/office/excel/2006/main">
          <x14:cfRule type="iconSet" priority="58" id="{75D089B4-C6D8-4E85-A504-73B35FA9E4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N9:T9</xm:sqref>
        </x14:conditionalFormatting>
        <x14:conditionalFormatting xmlns:xm="http://schemas.microsoft.com/office/excel/2006/main">
          <x14:cfRule type="iconSet" priority="57" id="{5ADD4F33-379F-4B25-BE46-8A9CF2683A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N11:T11</xm:sqref>
        </x14:conditionalFormatting>
        <x14:conditionalFormatting xmlns:xm="http://schemas.microsoft.com/office/excel/2006/main">
          <x14:cfRule type="iconSet" priority="18" id="{D26422B5-86CC-4127-A531-88190DA6F06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O18:R18</xm:sqref>
        </x14:conditionalFormatting>
        <x14:conditionalFormatting xmlns:xm="http://schemas.microsoft.com/office/excel/2006/main">
          <x14:cfRule type="iconSet" priority="17" id="{871AA06B-6444-49F2-B19C-8FE7081BAEB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O20:R20</xm:sqref>
        </x14:conditionalFormatting>
        <x14:conditionalFormatting xmlns:xm="http://schemas.microsoft.com/office/excel/2006/main">
          <x14:cfRule type="iconSet" priority="16" id="{1AA816BF-EABD-441C-B175-3CED767EBD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O22:R22</xm:sqref>
        </x14:conditionalFormatting>
        <x14:conditionalFormatting xmlns:xm="http://schemas.microsoft.com/office/excel/2006/main">
          <x14:cfRule type="iconSet" priority="15" id="{63A05596-E7D8-4C2C-A49E-DBAAAA1283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O29:R29</xm:sqref>
        </x14:conditionalFormatting>
        <x14:conditionalFormatting xmlns:xm="http://schemas.microsoft.com/office/excel/2006/main">
          <x14:cfRule type="iconSet" priority="14" id="{7137A072-FF90-44B0-BB4F-580E5ABDB5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O31:R31</xm:sqref>
        </x14:conditionalFormatting>
        <x14:conditionalFormatting xmlns:xm="http://schemas.microsoft.com/office/excel/2006/main">
          <x14:cfRule type="iconSet" priority="13" id="{3C4E93CB-1209-417A-88E9-F451325EA0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O33:R33</xm:sqref>
        </x14:conditionalFormatting>
        <x14:conditionalFormatting xmlns:xm="http://schemas.microsoft.com/office/excel/2006/main">
          <x14:cfRule type="iconSet" priority="6" id="{82980DA5-9A1E-4076-94B8-D7FCDF39BF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S18:T18</xm:sqref>
        </x14:conditionalFormatting>
        <x14:conditionalFormatting xmlns:xm="http://schemas.microsoft.com/office/excel/2006/main">
          <x14:cfRule type="iconSet" priority="5" id="{A457FDE7-D4BE-4CEA-A7F0-82F59CDB23E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S20:T20</xm:sqref>
        </x14:conditionalFormatting>
        <x14:conditionalFormatting xmlns:xm="http://schemas.microsoft.com/office/excel/2006/main">
          <x14:cfRule type="iconSet" priority="4" id="{9132DB8C-B377-4CC2-B846-488F82681D6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S22:T22</xm:sqref>
        </x14:conditionalFormatting>
        <x14:conditionalFormatting xmlns:xm="http://schemas.microsoft.com/office/excel/2006/main">
          <x14:cfRule type="iconSet" priority="3" id="{39E931B0-4103-4878-8E5D-FCD7FEFA1A8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S29:T29</xm:sqref>
        </x14:conditionalFormatting>
        <x14:conditionalFormatting xmlns:xm="http://schemas.microsoft.com/office/excel/2006/main">
          <x14:cfRule type="iconSet" priority="2" id="{1734BBBB-8287-4369-80C6-9BE2D7082C2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S31:T31</xm:sqref>
        </x14:conditionalFormatting>
        <x14:conditionalFormatting xmlns:xm="http://schemas.microsoft.com/office/excel/2006/main">
          <x14:cfRule type="iconSet" priority="1" id="{B4828EFC-BED2-4838-999D-D5F3D72FDDA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S33:T33</xm:sqref>
        </x14:conditionalFormatting>
        <x14:conditionalFormatting xmlns:xm="http://schemas.microsoft.com/office/excel/2006/main">
          <x14:cfRule type="iconSet" priority="86" id="{ED472D2B-C3F9-4A12-A8EC-321C33FBC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</xm:sqref>
        </x14:conditionalFormatting>
        <x14:conditionalFormatting xmlns:xm="http://schemas.microsoft.com/office/excel/2006/main">
          <x14:cfRule type="iconSet" priority="100" id="{5A1FE48F-B5F0-4BE9-A255-28BD94A3A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W9</xm:sqref>
        </x14:conditionalFormatting>
        <x14:conditionalFormatting xmlns:xm="http://schemas.microsoft.com/office/excel/2006/main">
          <x14:cfRule type="iconSet" priority="101" id="{EC8E4C19-012D-4C4D-9A19-3E8DDB36F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W11</xm:sqref>
        </x14:conditionalFormatting>
        <x14:conditionalFormatting xmlns:xm="http://schemas.microsoft.com/office/excel/2006/main">
          <x14:cfRule type="iconSet" priority="82" id="{DA36E926-7CCA-4055-81FD-F49534F43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W18</xm:sqref>
        </x14:conditionalFormatting>
        <x14:conditionalFormatting xmlns:xm="http://schemas.microsoft.com/office/excel/2006/main">
          <x14:cfRule type="iconSet" priority="102" id="{8D022498-9DCC-4EC9-8D8A-00D24145608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W20</xm:sqref>
        </x14:conditionalFormatting>
        <x14:conditionalFormatting xmlns:xm="http://schemas.microsoft.com/office/excel/2006/main">
          <x14:cfRule type="iconSet" priority="103" id="{D4304FF7-BCD8-4C01-9E5D-B8F31E410D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W22</xm:sqref>
        </x14:conditionalFormatting>
        <x14:conditionalFormatting xmlns:xm="http://schemas.microsoft.com/office/excel/2006/main">
          <x14:cfRule type="iconSet" priority="78" id="{513ABC85-D88F-4D12-B36F-1A843DBC11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W29</xm:sqref>
        </x14:conditionalFormatting>
        <x14:conditionalFormatting xmlns:xm="http://schemas.microsoft.com/office/excel/2006/main">
          <x14:cfRule type="iconSet" priority="104" id="{DA2DEE5E-8889-4F3C-AE31-9F006547929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W31</xm:sqref>
        </x14:conditionalFormatting>
        <x14:conditionalFormatting xmlns:xm="http://schemas.microsoft.com/office/excel/2006/main">
          <x14:cfRule type="iconSet" priority="105" id="{F6FADFC5-F37E-4129-A49C-27FC90DC7D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W33</xm:sqref>
        </x14:conditionalFormatting>
        <x14:conditionalFormatting xmlns:xm="http://schemas.microsoft.com/office/excel/2006/main">
          <x14:cfRule type="iconSet" priority="19" id="{567DFAF1-7A45-4C5B-9FA7-C35521309C9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X9:Y9</xm:sqref>
        </x14:conditionalFormatting>
        <x14:conditionalFormatting xmlns:xm="http://schemas.microsoft.com/office/excel/2006/main">
          <x14:cfRule type="iconSet" priority="26" id="{85B06692-565C-4783-88F9-E3FD2E895F0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X11:Y11</xm:sqref>
        </x14:conditionalFormatting>
        <x14:conditionalFormatting xmlns:xm="http://schemas.microsoft.com/office/excel/2006/main">
          <x14:cfRule type="iconSet" priority="24" id="{501F8961-8123-49E9-9D0D-074ACDB52C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X20:Y20</xm:sqref>
        </x14:conditionalFormatting>
        <x14:conditionalFormatting xmlns:xm="http://schemas.microsoft.com/office/excel/2006/main">
          <x14:cfRule type="iconSet" priority="23" id="{E5C63753-950B-4940-9582-5A11108108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X22:Y22</xm:sqref>
        </x14:conditionalFormatting>
        <x14:conditionalFormatting xmlns:xm="http://schemas.microsoft.com/office/excel/2006/main">
          <x14:cfRule type="iconSet" priority="21" id="{D332E9AD-1EDD-40CA-A069-B0D023C176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X31:Y31</xm:sqref>
        </x14:conditionalFormatting>
        <x14:conditionalFormatting xmlns:xm="http://schemas.microsoft.com/office/excel/2006/main">
          <x14:cfRule type="iconSet" priority="20" id="{B56E7E50-6678-4DA3-8C09-7D0F1D8454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X33:Y33</xm:sqref>
        </x14:conditionalFormatting>
        <x14:conditionalFormatting xmlns:xm="http://schemas.microsoft.com/office/excel/2006/main">
          <x14:cfRule type="iconSet" priority="27" id="{BC0EB3FF-AF95-4873-A2CE-3B84E0236C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</xm:sqref>
        </x14:conditionalFormatting>
        <x14:conditionalFormatting xmlns:xm="http://schemas.microsoft.com/office/excel/2006/main">
          <x14:cfRule type="iconSet" priority="25" id="{A2A154CD-24C3-4E0E-BF34-DC77A9B0816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Y18</xm:sqref>
        </x14:conditionalFormatting>
        <x14:conditionalFormatting xmlns:xm="http://schemas.microsoft.com/office/excel/2006/main">
          <x14:cfRule type="iconSet" priority="22" id="{2CD80855-A3EB-4A54-8CE4-B382808530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Y29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58933-76D2-463E-9AD0-BEBFD5C6FFEC}">
  <sheetPr>
    <pageSetUpPr fitToPage="1"/>
  </sheetPr>
  <dimension ref="A1:BI68"/>
  <sheetViews>
    <sheetView showGridLines="0" topLeftCell="AN1" zoomScaleNormal="100" workbookViewId="0">
      <selection activeCell="BE53" sqref="BE53:BF54"/>
    </sheetView>
  </sheetViews>
  <sheetFormatPr defaultRowHeight="15"/>
  <cols>
    <col min="1" max="1" width="18.7109375" customWidth="1"/>
    <col min="19" max="19" width="9.85546875" customWidth="1"/>
    <col min="20" max="20" width="1.7109375" customWidth="1"/>
    <col min="21" max="21" width="18.7109375" hidden="1" customWidth="1"/>
    <col min="39" max="39" width="10.140625" customWidth="1"/>
    <col min="40" max="40" width="1.7109375" customWidth="1"/>
    <col min="58" max="58" width="9.85546875" customWidth="1"/>
    <col min="61" max="61" width="9.140625" style="101"/>
  </cols>
  <sheetData>
    <row r="1" spans="1:61" ht="15.75">
      <c r="A1" s="4" t="s">
        <v>97</v>
      </c>
    </row>
    <row r="3" spans="1:61" ht="15.75" thickBot="1">
      <c r="N3" s="119"/>
      <c r="O3" s="119"/>
      <c r="P3" s="119"/>
      <c r="Q3" s="119"/>
      <c r="S3" s="107" t="s">
        <v>1</v>
      </c>
      <c r="AM3" s="286">
        <v>1000</v>
      </c>
      <c r="BF3" s="286" t="s">
        <v>46</v>
      </c>
    </row>
    <row r="4" spans="1:61" ht="20.100000000000001" customHeight="1">
      <c r="A4" s="467" t="s">
        <v>3</v>
      </c>
      <c r="B4" s="469" t="s">
        <v>71</v>
      </c>
      <c r="C4" s="463"/>
      <c r="D4" s="463"/>
      <c r="E4" s="463"/>
      <c r="F4" s="463"/>
      <c r="G4" s="463"/>
      <c r="H4" s="463"/>
      <c r="I4" s="463"/>
      <c r="J4" s="463"/>
      <c r="K4" s="463"/>
      <c r="L4" s="463"/>
      <c r="M4" s="463"/>
      <c r="N4" s="463"/>
      <c r="O4" s="463"/>
      <c r="P4" s="463"/>
      <c r="Q4" s="463"/>
      <c r="R4" s="463"/>
      <c r="S4" s="472" t="s">
        <v>151</v>
      </c>
      <c r="U4" s="470" t="s">
        <v>3</v>
      </c>
      <c r="V4" s="462" t="s">
        <v>71</v>
      </c>
      <c r="W4" s="463"/>
      <c r="X4" s="463"/>
      <c r="Y4" s="463"/>
      <c r="Z4" s="463"/>
      <c r="AA4" s="463"/>
      <c r="AB4" s="463"/>
      <c r="AC4" s="463"/>
      <c r="AD4" s="463"/>
      <c r="AE4" s="463"/>
      <c r="AF4" s="463"/>
      <c r="AG4" s="463"/>
      <c r="AH4" s="463"/>
      <c r="AI4" s="463"/>
      <c r="AJ4" s="463"/>
      <c r="AK4" s="463"/>
      <c r="AL4" s="464"/>
      <c r="AM4" s="465" t="s">
        <v>151</v>
      </c>
      <c r="AO4" s="462" t="s">
        <v>71</v>
      </c>
      <c r="AP4" s="463"/>
      <c r="AQ4" s="463"/>
      <c r="AR4" s="463"/>
      <c r="AS4" s="463"/>
      <c r="AT4" s="463"/>
      <c r="AU4" s="463"/>
      <c r="AV4" s="463"/>
      <c r="AW4" s="463"/>
      <c r="AX4" s="463"/>
      <c r="AY4" s="463"/>
      <c r="AZ4" s="463"/>
      <c r="BA4" s="463"/>
      <c r="BB4" s="463"/>
      <c r="BC4" s="463"/>
      <c r="BD4" s="463"/>
      <c r="BE4" s="464"/>
      <c r="BF4" s="465" t="s">
        <v>151</v>
      </c>
    </row>
    <row r="5" spans="1:61" ht="20.100000000000001" customHeight="1" thickBot="1">
      <c r="A5" s="468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5">
        <v>2024</v>
      </c>
      <c r="Q5" s="135">
        <v>2025</v>
      </c>
      <c r="R5" s="135">
        <v>2026</v>
      </c>
      <c r="S5" s="473"/>
      <c r="U5" s="471"/>
      <c r="V5" s="25">
        <v>2010</v>
      </c>
      <c r="W5" s="135">
        <v>2011</v>
      </c>
      <c r="X5" s="135">
        <v>2012</v>
      </c>
      <c r="Y5" s="135">
        <v>2013</v>
      </c>
      <c r="Z5" s="135">
        <v>2014</v>
      </c>
      <c r="AA5" s="135">
        <v>2015</v>
      </c>
      <c r="AB5" s="135">
        <v>2016</v>
      </c>
      <c r="AC5" s="135">
        <v>2017</v>
      </c>
      <c r="AD5" s="135">
        <v>2018</v>
      </c>
      <c r="AE5" s="135">
        <v>2019</v>
      </c>
      <c r="AF5" s="135">
        <v>2020</v>
      </c>
      <c r="AG5" s="135">
        <v>2021</v>
      </c>
      <c r="AH5" s="135">
        <v>2022</v>
      </c>
      <c r="AI5" s="135">
        <v>2023</v>
      </c>
      <c r="AJ5" s="135">
        <v>2024</v>
      </c>
      <c r="AK5" s="135">
        <v>2025</v>
      </c>
      <c r="AL5" s="133">
        <v>2026</v>
      </c>
      <c r="AM5" s="466"/>
      <c r="AO5" s="25">
        <v>2010</v>
      </c>
      <c r="AP5" s="135">
        <v>2011</v>
      </c>
      <c r="AQ5" s="135">
        <v>2012</v>
      </c>
      <c r="AR5" s="135">
        <v>2013</v>
      </c>
      <c r="AS5" s="135">
        <v>2014</v>
      </c>
      <c r="AT5" s="135">
        <v>2015</v>
      </c>
      <c r="AU5" s="135">
        <v>2016</v>
      </c>
      <c r="AV5" s="135">
        <v>2017</v>
      </c>
      <c r="AW5" s="176">
        <v>2018</v>
      </c>
      <c r="AX5" s="135">
        <v>2019</v>
      </c>
      <c r="AY5" s="135">
        <v>2020</v>
      </c>
      <c r="AZ5" s="176">
        <v>2021</v>
      </c>
      <c r="BA5" s="176">
        <v>2022</v>
      </c>
      <c r="BB5" s="176">
        <v>2023</v>
      </c>
      <c r="BC5" s="176">
        <v>2024</v>
      </c>
      <c r="BD5" s="135">
        <v>2025</v>
      </c>
      <c r="BE5" s="133">
        <v>2026</v>
      </c>
      <c r="BF5" s="466"/>
      <c r="BI5" s="287"/>
    </row>
    <row r="6" spans="1:61" ht="3" customHeight="1" thickBot="1">
      <c r="A6" s="288"/>
      <c r="B6" s="287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9"/>
      <c r="U6" s="288"/>
      <c r="V6" s="290">
        <v>2010</v>
      </c>
      <c r="W6" s="290">
        <v>2011</v>
      </c>
      <c r="X6" s="290">
        <v>2012</v>
      </c>
      <c r="Y6" s="290"/>
      <c r="Z6" s="290"/>
      <c r="AA6" s="290"/>
      <c r="AB6" s="290"/>
      <c r="AC6" s="290"/>
      <c r="AD6" s="287"/>
      <c r="AE6" s="287"/>
      <c r="AF6" s="287"/>
      <c r="AG6" s="287"/>
      <c r="AH6" s="287"/>
      <c r="AI6" s="287"/>
      <c r="AJ6" s="287"/>
      <c r="AK6" s="287"/>
      <c r="AL6" s="290"/>
      <c r="AM6" s="291"/>
      <c r="AO6" s="290"/>
      <c r="AP6" s="290"/>
      <c r="AQ6" s="290"/>
      <c r="AR6" s="290"/>
      <c r="AS6" s="290"/>
      <c r="AT6" s="290"/>
      <c r="AU6" s="290"/>
      <c r="AV6" s="290"/>
      <c r="AW6" s="287"/>
      <c r="AX6" s="287"/>
      <c r="AY6" s="287"/>
      <c r="AZ6" s="287"/>
      <c r="BA6" s="287"/>
      <c r="BB6" s="287"/>
      <c r="BC6" s="287"/>
      <c r="BD6" s="287"/>
      <c r="BE6" s="290"/>
      <c r="BF6" s="289"/>
    </row>
    <row r="7" spans="1:61" ht="20.100000000000001" customHeight="1">
      <c r="A7" s="120" t="s">
        <v>72</v>
      </c>
      <c r="B7" s="115">
        <v>162618.44999999995</v>
      </c>
      <c r="C7" s="153">
        <v>156534.06999999998</v>
      </c>
      <c r="D7" s="153">
        <v>239190.1999999999</v>
      </c>
      <c r="E7" s="153">
        <v>213768.74999999997</v>
      </c>
      <c r="F7" s="153">
        <v>196345.2</v>
      </c>
      <c r="G7" s="153">
        <v>183217.2099999999</v>
      </c>
      <c r="H7" s="153">
        <v>164354.55999999982</v>
      </c>
      <c r="I7" s="153">
        <v>192935.97999999986</v>
      </c>
      <c r="J7" s="153">
        <v>211445.75</v>
      </c>
      <c r="K7" s="153">
        <v>219278.33000000005</v>
      </c>
      <c r="L7" s="153">
        <v>238978.52999999991</v>
      </c>
      <c r="M7" s="153">
        <v>227977.60999999967</v>
      </c>
      <c r="N7" s="153">
        <v>227139.86999999991</v>
      </c>
      <c r="O7" s="153">
        <v>233829.62999999977</v>
      </c>
      <c r="P7" s="153">
        <v>221549.67999999979</v>
      </c>
      <c r="Q7" s="153">
        <v>249387.18999999968</v>
      </c>
      <c r="R7" s="153">
        <v>211236.0199999999</v>
      </c>
      <c r="S7" s="61">
        <f t="shared" ref="S7:S18" si="0">(IF(R7="","",((R7-Q7)/Q7)))</f>
        <v>-0.15297966988601069</v>
      </c>
      <c r="U7" s="109" t="s">
        <v>72</v>
      </c>
      <c r="V7" s="115">
        <v>37448.925000000003</v>
      </c>
      <c r="W7" s="153">
        <v>38839.965999999986</v>
      </c>
      <c r="X7" s="153">
        <v>43280.928999999975</v>
      </c>
      <c r="Y7" s="153">
        <v>45616.113000000012</v>
      </c>
      <c r="Z7" s="153">
        <v>47446.346999999972</v>
      </c>
      <c r="AA7" s="153">
        <v>44866.651000000042</v>
      </c>
      <c r="AB7" s="153">
        <v>44731.008000000016</v>
      </c>
      <c r="AC7" s="153">
        <v>48635.341000000037</v>
      </c>
      <c r="AD7" s="153">
        <v>54050.858</v>
      </c>
      <c r="AE7" s="153">
        <v>57478.924000000043</v>
      </c>
      <c r="AF7" s="153">
        <v>63485.803999999982</v>
      </c>
      <c r="AG7" s="153">
        <v>59844.614000000096</v>
      </c>
      <c r="AH7" s="153">
        <v>63073.409999999996</v>
      </c>
      <c r="AI7" s="153">
        <v>62328.526000000005</v>
      </c>
      <c r="AJ7" s="153">
        <v>66227.470000000059</v>
      </c>
      <c r="AK7" s="153">
        <v>68179.258000000045</v>
      </c>
      <c r="AL7" s="112">
        <v>59214.772999999972</v>
      </c>
      <c r="AM7" s="61">
        <f t="shared" ref="AM7:AM23" si="1">IF(AL7="","",(AL7-AK7)/AK7)</f>
        <v>-0.1314840504717735</v>
      </c>
      <c r="AO7" s="124">
        <f t="shared" ref="AO7:AO22" si="2">(V7/B7)*10</f>
        <v>2.3028706152346192</v>
      </c>
      <c r="AP7" s="156">
        <f t="shared" ref="AP7:AP22" si="3">(W7/C7)*10</f>
        <v>2.4812467982209876</v>
      </c>
      <c r="AQ7" s="156">
        <f t="shared" ref="AQ7:AQ22" si="4">(X7/D7)*10</f>
        <v>1.8094775204000828</v>
      </c>
      <c r="AR7" s="156">
        <f t="shared" ref="AR7:AR22" si="5">(Y7/E7)*10</f>
        <v>2.1338999736865198</v>
      </c>
      <c r="AS7" s="156">
        <f t="shared" ref="AS7:AS22" si="6">(Z7/F7)*10</f>
        <v>2.4164760330275441</v>
      </c>
      <c r="AT7" s="156">
        <f t="shared" ref="AT7:AT22" si="7">(AA7/G7)*10</f>
        <v>2.4488229571883595</v>
      </c>
      <c r="AU7" s="156">
        <f t="shared" ref="AU7:AU22" si="8">(AB7/H7)*10</f>
        <v>2.7216164857245251</v>
      </c>
      <c r="AV7" s="156">
        <f t="shared" ref="AV7:AV22" si="9">(AC7/I7)*10</f>
        <v>2.5208020297717444</v>
      </c>
      <c r="AW7" s="156">
        <f t="shared" ref="AW7:AW22" si="10">(AD7/J7)*10</f>
        <v>2.5562518045408811</v>
      </c>
      <c r="AX7" s="156">
        <f t="shared" ref="AX7:AX22" si="11">(AE7/K7)*10</f>
        <v>2.6212769861937577</v>
      </c>
      <c r="AY7" s="156">
        <f t="shared" ref="AY7:AY22" si="12">(AF7/L7)*10</f>
        <v>2.6565484355435616</v>
      </c>
      <c r="AZ7" s="156">
        <f t="shared" ref="AZ7:AZ22" si="13">(AG7/M7)*10</f>
        <v>2.6250215536517025</v>
      </c>
      <c r="BA7" s="156">
        <f t="shared" ref="BA7:BA22" si="14">(AH7/N7)*10</f>
        <v>2.7768533106935394</v>
      </c>
      <c r="BB7" s="156">
        <f t="shared" ref="BB7:BB19" si="15">(AI7/O7)*10</f>
        <v>2.6655529498122226</v>
      </c>
      <c r="BC7" s="156">
        <f t="shared" ref="BC7:BC22" si="16">(AJ7/P7)*10</f>
        <v>2.9892830357507227</v>
      </c>
      <c r="BD7" s="156">
        <f t="shared" ref="BD7:BD22" si="17">(AK7/Q7)*10</f>
        <v>2.7338716956552633</v>
      </c>
      <c r="BE7" s="156">
        <f t="shared" ref="BE7:BE23" si="18">IF(AL7="","",(AL7/R7)*10)</f>
        <v>2.8032516897449593</v>
      </c>
      <c r="BF7" s="61">
        <f t="shared" ref="BF7:BF23" si="19">IF(BE7="","",(BE7-BD7)/BD7)</f>
        <v>2.5377926184303522E-2</v>
      </c>
      <c r="BI7"/>
    </row>
    <row r="8" spans="1:61" ht="20.100000000000001" customHeight="1">
      <c r="A8" s="121" t="s">
        <v>73</v>
      </c>
      <c r="B8" s="117">
        <v>161664.07999999981</v>
      </c>
      <c r="C8" s="154">
        <v>214997.14</v>
      </c>
      <c r="D8" s="154">
        <v>230196.23999999993</v>
      </c>
      <c r="E8" s="154">
        <v>260171.31000000006</v>
      </c>
      <c r="F8" s="154">
        <v>219768.14999999994</v>
      </c>
      <c r="G8" s="154">
        <v>191622.89999999979</v>
      </c>
      <c r="H8" s="154">
        <v>187100.07000000012</v>
      </c>
      <c r="I8" s="154">
        <v>187560.18000000008</v>
      </c>
      <c r="J8" s="154">
        <v>245913.44</v>
      </c>
      <c r="K8" s="154">
        <v>226330.75999999989</v>
      </c>
      <c r="L8" s="154">
        <v>217081.86999999988</v>
      </c>
      <c r="M8" s="154">
        <v>235166.11999999968</v>
      </c>
      <c r="N8" s="154">
        <v>245888.12999999983</v>
      </c>
      <c r="O8" s="154">
        <v>225923.72000000012</v>
      </c>
      <c r="P8" s="154">
        <v>259397.19999999949</v>
      </c>
      <c r="Q8" s="154">
        <v>286342.4499999996</v>
      </c>
      <c r="R8" s="154">
        <v>239364.89</v>
      </c>
      <c r="S8" s="52">
        <f t="shared" si="0"/>
        <v>-0.16406076011433043</v>
      </c>
      <c r="U8" s="109" t="s">
        <v>73</v>
      </c>
      <c r="V8" s="117">
        <v>39208.55799999999</v>
      </c>
      <c r="W8" s="154">
        <v>43534.874999999993</v>
      </c>
      <c r="X8" s="154">
        <v>46936.957999999977</v>
      </c>
      <c r="Y8" s="154">
        <v>51921.968000000052</v>
      </c>
      <c r="Z8" s="154">
        <v>51933.389000000017</v>
      </c>
      <c r="AA8" s="154">
        <v>46937.144999999968</v>
      </c>
      <c r="AB8" s="154">
        <v>48461.340000000011</v>
      </c>
      <c r="AC8" s="154">
        <v>48751.319999999949</v>
      </c>
      <c r="AD8" s="154">
        <v>57358.343000000001</v>
      </c>
      <c r="AE8" s="154">
        <v>60378.147999999928</v>
      </c>
      <c r="AF8" s="154">
        <v>54982.760999999962</v>
      </c>
      <c r="AG8" s="154">
        <v>61551.606000000007</v>
      </c>
      <c r="AH8" s="154">
        <v>68116.977000000028</v>
      </c>
      <c r="AI8" s="154">
        <v>65467.732000000033</v>
      </c>
      <c r="AJ8" s="154">
        <v>72469.30000000009</v>
      </c>
      <c r="AK8" s="154">
        <v>74843.644000000044</v>
      </c>
      <c r="AL8" s="119">
        <v>65763.483999999953</v>
      </c>
      <c r="AM8" s="52">
        <f t="shared" si="1"/>
        <v>-0.12132172506191823</v>
      </c>
      <c r="AO8" s="125">
        <f t="shared" si="2"/>
        <v>2.425310433832923</v>
      </c>
      <c r="AP8" s="157">
        <f t="shared" si="3"/>
        <v>2.0249048429202356</v>
      </c>
      <c r="AQ8" s="157">
        <f t="shared" si="4"/>
        <v>2.0389975961379729</v>
      </c>
      <c r="AR8" s="157">
        <f t="shared" si="5"/>
        <v>1.9956838438488873</v>
      </c>
      <c r="AS8" s="157">
        <f t="shared" si="6"/>
        <v>2.3630989749879605</v>
      </c>
      <c r="AT8" s="157">
        <f t="shared" si="7"/>
        <v>2.4494538492006965</v>
      </c>
      <c r="AU8" s="157">
        <f t="shared" si="8"/>
        <v>2.5901294424956642</v>
      </c>
      <c r="AV8" s="157">
        <f t="shared" si="9"/>
        <v>2.5992361491655602</v>
      </c>
      <c r="AW8" s="157">
        <f t="shared" si="10"/>
        <v>2.332460682100173</v>
      </c>
      <c r="AX8" s="157">
        <f t="shared" si="11"/>
        <v>2.6676951908790461</v>
      </c>
      <c r="AY8" s="157">
        <f t="shared" si="12"/>
        <v>2.5328122058281508</v>
      </c>
      <c r="AZ8" s="157">
        <f t="shared" si="13"/>
        <v>2.6173670765159578</v>
      </c>
      <c r="BA8" s="157">
        <f t="shared" si="14"/>
        <v>2.7702425895873901</v>
      </c>
      <c r="BB8" s="157">
        <f t="shared" si="15"/>
        <v>2.8977803658686212</v>
      </c>
      <c r="BC8" s="157">
        <f t="shared" si="16"/>
        <v>2.7937579896776157</v>
      </c>
      <c r="BD8" s="157">
        <f t="shared" si="17"/>
        <v>2.6137809465554316</v>
      </c>
      <c r="BE8" s="157">
        <f t="shared" si="18"/>
        <v>2.7474156297525489</v>
      </c>
      <c r="BF8" s="52">
        <f t="shared" si="19"/>
        <v>5.1126963555697992E-2</v>
      </c>
      <c r="BI8"/>
    </row>
    <row r="9" spans="1:61" ht="20.100000000000001" customHeight="1">
      <c r="A9" s="121" t="s">
        <v>74</v>
      </c>
      <c r="B9" s="117">
        <v>247651.7600000001</v>
      </c>
      <c r="C9" s="154">
        <v>229392.75000000003</v>
      </c>
      <c r="D9" s="154">
        <v>306569.51000000007</v>
      </c>
      <c r="E9" s="154">
        <v>231638.53999999992</v>
      </c>
      <c r="F9" s="154">
        <v>216803.50000000012</v>
      </c>
      <c r="G9" s="154">
        <v>258485.74000000011</v>
      </c>
      <c r="H9" s="154">
        <v>249519.08999999994</v>
      </c>
      <c r="I9" s="154">
        <v>240693.52999999991</v>
      </c>
      <c r="J9" s="154">
        <v>242853</v>
      </c>
      <c r="K9" s="154">
        <v>231554.96000000011</v>
      </c>
      <c r="L9" s="154">
        <v>255533.76999999979</v>
      </c>
      <c r="M9" s="154">
        <v>314789.03000000014</v>
      </c>
      <c r="N9" s="154">
        <v>282540.75999999983</v>
      </c>
      <c r="O9" s="154">
        <v>287648.47999999975</v>
      </c>
      <c r="P9" s="154">
        <v>282200.90000000014</v>
      </c>
      <c r="Q9" s="154">
        <v>284330.46000000066</v>
      </c>
      <c r="R9" s="154">
        <v>290146.58999999991</v>
      </c>
      <c r="S9" s="52">
        <f t="shared" si="0"/>
        <v>2.0455529105109716E-2</v>
      </c>
      <c r="U9" s="109" t="s">
        <v>74</v>
      </c>
      <c r="V9" s="117">
        <v>51168.47700000005</v>
      </c>
      <c r="W9" s="154">
        <v>49454.935999999994</v>
      </c>
      <c r="X9" s="154">
        <v>57419.120999999985</v>
      </c>
      <c r="Y9" s="154">
        <v>50259.945</v>
      </c>
      <c r="Z9" s="154">
        <v>50881.621999999916</v>
      </c>
      <c r="AA9" s="154">
        <v>62257.105999999985</v>
      </c>
      <c r="AB9" s="154">
        <v>56423.886000000035</v>
      </c>
      <c r="AC9" s="154">
        <v>66075.244999999908</v>
      </c>
      <c r="AD9" s="154">
        <v>64577.565999999999</v>
      </c>
      <c r="AE9" s="154">
        <v>61804.521999999954</v>
      </c>
      <c r="AF9" s="154">
        <v>66953.59299999995</v>
      </c>
      <c r="AG9" s="154">
        <v>87119.218000000081</v>
      </c>
      <c r="AH9" s="154">
        <v>80072.687000000005</v>
      </c>
      <c r="AI9" s="154">
        <v>82246.040000000023</v>
      </c>
      <c r="AJ9" s="154">
        <v>78377.244000000195</v>
      </c>
      <c r="AK9" s="154">
        <v>74051.205999999976</v>
      </c>
      <c r="AL9" s="119">
        <v>78569.60500000004</v>
      </c>
      <c r="AM9" s="52">
        <f t="shared" si="1"/>
        <v>6.1017223676276988E-2</v>
      </c>
      <c r="AO9" s="125">
        <f t="shared" si="2"/>
        <v>2.0661463096406028</v>
      </c>
      <c r="AP9" s="157">
        <f t="shared" si="3"/>
        <v>2.1559066709824086</v>
      </c>
      <c r="AQ9" s="157">
        <f t="shared" si="4"/>
        <v>1.8729560222737081</v>
      </c>
      <c r="AR9" s="157">
        <f t="shared" si="5"/>
        <v>2.1697574591861963</v>
      </c>
      <c r="AS9" s="157">
        <f t="shared" si="6"/>
        <v>2.3469003959806871</v>
      </c>
      <c r="AT9" s="157">
        <f t="shared" si="7"/>
        <v>2.4085315499415931</v>
      </c>
      <c r="AU9" s="157">
        <f t="shared" si="8"/>
        <v>2.2613053774763308</v>
      </c>
      <c r="AV9" s="157">
        <f t="shared" si="9"/>
        <v>2.7452023741560456</v>
      </c>
      <c r="AW9" s="157">
        <f t="shared" si="10"/>
        <v>2.6591216085450871</v>
      </c>
      <c r="AX9" s="157">
        <f t="shared" si="11"/>
        <v>2.6691081028883996</v>
      </c>
      <c r="AY9" s="157">
        <f t="shared" si="12"/>
        <v>2.6201465661466194</v>
      </c>
      <c r="AZ9" s="157">
        <f t="shared" si="13"/>
        <v>2.7675430112669441</v>
      </c>
      <c r="BA9" s="157">
        <f t="shared" si="14"/>
        <v>2.8340224964355603</v>
      </c>
      <c r="BB9" s="157">
        <f t="shared" si="15"/>
        <v>2.8592551575450735</v>
      </c>
      <c r="BC9" s="157">
        <f t="shared" si="16"/>
        <v>2.7773562734916917</v>
      </c>
      <c r="BD9" s="157">
        <f t="shared" si="17"/>
        <v>2.6044063657477921</v>
      </c>
      <c r="BE9" s="157">
        <f t="shared" si="18"/>
        <v>2.7079279132661895</v>
      </c>
      <c r="BF9" s="52">
        <f t="shared" si="19"/>
        <v>3.9748615607715955E-2</v>
      </c>
      <c r="BI9"/>
    </row>
    <row r="10" spans="1:61" ht="20.100000000000001" customHeight="1">
      <c r="A10" s="121" t="s">
        <v>75</v>
      </c>
      <c r="B10" s="117">
        <v>215335.86</v>
      </c>
      <c r="C10" s="154">
        <v>234500.52</v>
      </c>
      <c r="D10" s="154">
        <v>245047.83999999971</v>
      </c>
      <c r="E10" s="154">
        <v>295201.40999999992</v>
      </c>
      <c r="F10" s="154">
        <v>217619.5400000001</v>
      </c>
      <c r="G10" s="154">
        <v>264598.62000000005</v>
      </c>
      <c r="H10" s="154">
        <v>251369.34000000005</v>
      </c>
      <c r="I10" s="154">
        <v>225265.57000000021</v>
      </c>
      <c r="J10" s="154">
        <v>280278.36</v>
      </c>
      <c r="K10" s="154">
        <v>242604.24999999974</v>
      </c>
      <c r="L10" s="154">
        <v>221930.11999999973</v>
      </c>
      <c r="M10" s="154">
        <v>289475</v>
      </c>
      <c r="N10" s="154">
        <v>262360.58</v>
      </c>
      <c r="O10" s="154">
        <v>242301.33000000013</v>
      </c>
      <c r="P10" s="154">
        <v>321597.08000000007</v>
      </c>
      <c r="Q10" s="154">
        <v>284485.55999999988</v>
      </c>
      <c r="R10" s="154">
        <v>286531.20000000001</v>
      </c>
      <c r="S10" s="52">
        <f t="shared" si="0"/>
        <v>7.1906637370280982E-3</v>
      </c>
      <c r="U10" s="109" t="s">
        <v>75</v>
      </c>
      <c r="V10" s="117">
        <v>46025.074999999961</v>
      </c>
      <c r="W10" s="154">
        <v>44904.889000000003</v>
      </c>
      <c r="X10" s="154">
        <v>48943.746000000036</v>
      </c>
      <c r="Y10" s="154">
        <v>56740.441000000035</v>
      </c>
      <c r="Z10" s="154">
        <v>53780.95900000001</v>
      </c>
      <c r="AA10" s="154">
        <v>62171.204999999944</v>
      </c>
      <c r="AB10" s="154">
        <v>54315.156000000032</v>
      </c>
      <c r="AC10" s="154">
        <v>53392.404000000024</v>
      </c>
      <c r="AD10" s="154">
        <v>64781.760000000002</v>
      </c>
      <c r="AE10" s="154">
        <v>61456.496999999916</v>
      </c>
      <c r="AF10" s="154">
        <v>59545.284999999967</v>
      </c>
      <c r="AG10" s="154">
        <v>77717.85199999997</v>
      </c>
      <c r="AH10" s="154">
        <v>72456.435999999929</v>
      </c>
      <c r="AI10" s="154">
        <v>68969.697000000073</v>
      </c>
      <c r="AJ10" s="154">
        <v>85848.440999999832</v>
      </c>
      <c r="AK10" s="154">
        <v>76739.865999999936</v>
      </c>
      <c r="AL10" s="119">
        <v>78518.496999999901</v>
      </c>
      <c r="AM10" s="52">
        <f t="shared" si="1"/>
        <v>2.3177405600368996E-2</v>
      </c>
      <c r="AO10" s="125">
        <f t="shared" si="2"/>
        <v>2.1373623046342565</v>
      </c>
      <c r="AP10" s="157">
        <f t="shared" si="3"/>
        <v>1.914916393362369</v>
      </c>
      <c r="AQ10" s="157">
        <f t="shared" si="4"/>
        <v>1.9973139122548518</v>
      </c>
      <c r="AR10" s="157">
        <f t="shared" si="5"/>
        <v>1.9220924791653282</v>
      </c>
      <c r="AS10" s="157">
        <f t="shared" si="6"/>
        <v>2.4713295046942929</v>
      </c>
      <c r="AT10" s="157">
        <f t="shared" si="7"/>
        <v>2.3496420729631899</v>
      </c>
      <c r="AU10" s="157">
        <f t="shared" si="8"/>
        <v>2.160770919794754</v>
      </c>
      <c r="AV10" s="157">
        <f t="shared" si="9"/>
        <v>2.3701981621070618</v>
      </c>
      <c r="AW10" s="157">
        <f t="shared" si="10"/>
        <v>2.3113364870552262</v>
      </c>
      <c r="AX10" s="157">
        <f t="shared" si="11"/>
        <v>2.5331995214428424</v>
      </c>
      <c r="AY10" s="157">
        <f t="shared" si="12"/>
        <v>2.6830646061021386</v>
      </c>
      <c r="AZ10" s="157">
        <f t="shared" si="13"/>
        <v>2.6847863200621807</v>
      </c>
      <c r="BA10" s="157">
        <f t="shared" si="14"/>
        <v>2.7617119919463482</v>
      </c>
      <c r="BB10" s="157">
        <f t="shared" si="15"/>
        <v>2.8464431870844469</v>
      </c>
      <c r="BC10" s="157">
        <f t="shared" si="16"/>
        <v>2.6694409352224158</v>
      </c>
      <c r="BD10" s="157">
        <f t="shared" si="17"/>
        <v>2.6974959994454539</v>
      </c>
      <c r="BE10" s="157">
        <f t="shared" si="18"/>
        <v>2.7403122940887381</v>
      </c>
      <c r="BF10" s="52">
        <f t="shared" si="19"/>
        <v>1.5872607281748063E-2</v>
      </c>
      <c r="BI10"/>
    </row>
    <row r="11" spans="1:61" ht="20.100000000000001" customHeight="1">
      <c r="A11" s="121" t="s">
        <v>76</v>
      </c>
      <c r="B11" s="117">
        <v>222013.68</v>
      </c>
      <c r="C11" s="154">
        <v>263893.25999999989</v>
      </c>
      <c r="D11" s="154">
        <v>299190.6300000003</v>
      </c>
      <c r="E11" s="154">
        <v>256106.34999999966</v>
      </c>
      <c r="F11" s="154">
        <v>230811.05</v>
      </c>
      <c r="G11" s="154">
        <v>216672.04999999973</v>
      </c>
      <c r="H11" s="154">
        <v>236802.16999999972</v>
      </c>
      <c r="I11" s="154">
        <v>260243.39000000019</v>
      </c>
      <c r="J11" s="154">
        <v>262127.07</v>
      </c>
      <c r="K11" s="154">
        <v>281547.48000000021</v>
      </c>
      <c r="L11" s="154">
        <v>229388.94999999992</v>
      </c>
      <c r="M11" s="154">
        <v>288153.1100000001</v>
      </c>
      <c r="N11" s="154">
        <v>276301.92000000027</v>
      </c>
      <c r="O11" s="154">
        <v>281804.57999999984</v>
      </c>
      <c r="P11" s="154">
        <v>306293.23999999993</v>
      </c>
      <c r="Q11" s="154">
        <v>319843.49</v>
      </c>
      <c r="R11" s="154"/>
      <c r="S11" s="52" t="str">
        <f t="shared" si="0"/>
        <v/>
      </c>
      <c r="U11" s="109" t="s">
        <v>76</v>
      </c>
      <c r="V11" s="117">
        <v>47205.19600000004</v>
      </c>
      <c r="W11" s="154">
        <v>52842.769000000008</v>
      </c>
      <c r="X11" s="154">
        <v>54431.923000000046</v>
      </c>
      <c r="Y11" s="154">
        <v>55981.48</v>
      </c>
      <c r="Z11" s="154">
        <v>55053.410000000054</v>
      </c>
      <c r="AA11" s="154">
        <v>55267.650999999962</v>
      </c>
      <c r="AB11" s="154">
        <v>56035.015999999938</v>
      </c>
      <c r="AC11" s="154">
        <v>66317.002000000022</v>
      </c>
      <c r="AD11" s="154">
        <v>64324.446000000004</v>
      </c>
      <c r="AE11" s="154">
        <v>68453.83000000006</v>
      </c>
      <c r="AF11" s="154">
        <v>58256.008000000045</v>
      </c>
      <c r="AG11" s="154">
        <v>77143.060999999987</v>
      </c>
      <c r="AH11" s="154">
        <v>76795.082000000068</v>
      </c>
      <c r="AI11" s="154">
        <v>80880.13800000005</v>
      </c>
      <c r="AJ11" s="154">
        <v>80938.010999999969</v>
      </c>
      <c r="AK11" s="154">
        <v>83422.6170000001</v>
      </c>
      <c r="AL11" s="119"/>
      <c r="AM11" s="52" t="str">
        <f t="shared" si="1"/>
        <v/>
      </c>
      <c r="AO11" s="125">
        <f t="shared" si="2"/>
        <v>2.1262291584914967</v>
      </c>
      <c r="AP11" s="157">
        <f t="shared" si="3"/>
        <v>2.002429656596763</v>
      </c>
      <c r="AQ11" s="157">
        <f t="shared" si="4"/>
        <v>1.8193057382846511</v>
      </c>
      <c r="AR11" s="157">
        <f t="shared" si="5"/>
        <v>2.185868487837185</v>
      </c>
      <c r="AS11" s="157">
        <f t="shared" si="6"/>
        <v>2.3852155258597914</v>
      </c>
      <c r="AT11" s="157">
        <f t="shared" si="7"/>
        <v>2.5507512851796084</v>
      </c>
      <c r="AU11" s="157">
        <f t="shared" si="8"/>
        <v>2.366321896458973</v>
      </c>
      <c r="AV11" s="157">
        <f t="shared" si="9"/>
        <v>2.5482684497769559</v>
      </c>
      <c r="AW11" s="157">
        <f t="shared" si="10"/>
        <v>2.4539413651554569</v>
      </c>
      <c r="AX11" s="157">
        <f t="shared" si="11"/>
        <v>2.4313423085868151</v>
      </c>
      <c r="AY11" s="157">
        <f t="shared" si="12"/>
        <v>2.5396170129380713</v>
      </c>
      <c r="AZ11" s="157">
        <f t="shared" si="13"/>
        <v>2.6771552456955945</v>
      </c>
      <c r="BA11" s="157">
        <f t="shared" si="14"/>
        <v>2.7793900961672646</v>
      </c>
      <c r="BB11" s="157">
        <f t="shared" si="15"/>
        <v>2.8700789036146994</v>
      </c>
      <c r="BC11" s="157">
        <f t="shared" si="16"/>
        <v>2.6425007290399223</v>
      </c>
      <c r="BD11" s="157">
        <f t="shared" si="17"/>
        <v>2.6082324514405499</v>
      </c>
      <c r="BE11" s="157" t="str">
        <f t="shared" si="18"/>
        <v/>
      </c>
      <c r="BF11" s="52" t="str">
        <f t="shared" si="19"/>
        <v/>
      </c>
      <c r="BI11"/>
    </row>
    <row r="12" spans="1:61" ht="20.100000000000001" customHeight="1">
      <c r="A12" s="121" t="s">
        <v>77</v>
      </c>
      <c r="B12" s="117">
        <v>215680.73000000007</v>
      </c>
      <c r="C12" s="154">
        <v>298357.37000000005</v>
      </c>
      <c r="D12" s="154">
        <v>243274.90999999974</v>
      </c>
      <c r="E12" s="154">
        <v>242334.35000000021</v>
      </c>
      <c r="F12" s="154">
        <v>229301.40999999997</v>
      </c>
      <c r="G12" s="154">
        <v>227631.27999999985</v>
      </c>
      <c r="H12" s="154">
        <v>210795.03999999986</v>
      </c>
      <c r="I12" s="154">
        <v>279141.12000000017</v>
      </c>
      <c r="J12" s="154">
        <v>254074.62</v>
      </c>
      <c r="K12" s="154">
        <v>214797.02000000022</v>
      </c>
      <c r="L12" s="154">
        <v>270265.60999999958</v>
      </c>
      <c r="M12" s="154">
        <v>280199.61000000039</v>
      </c>
      <c r="N12" s="154">
        <v>254653.79000000015</v>
      </c>
      <c r="O12" s="154">
        <v>308172.17000000016</v>
      </c>
      <c r="P12" s="154">
        <v>276915.73</v>
      </c>
      <c r="Q12" s="154">
        <v>281822.44000000047</v>
      </c>
      <c r="R12" s="154"/>
      <c r="S12" s="52" t="str">
        <f t="shared" si="0"/>
        <v/>
      </c>
      <c r="U12" s="109" t="s">
        <v>77</v>
      </c>
      <c r="V12" s="117">
        <v>45837.497000000039</v>
      </c>
      <c r="W12" s="154">
        <v>51105.701000000001</v>
      </c>
      <c r="X12" s="154">
        <v>50899.00499999999</v>
      </c>
      <c r="Y12" s="154">
        <v>50438.382000000049</v>
      </c>
      <c r="Z12" s="154">
        <v>52151.921999999926</v>
      </c>
      <c r="AA12" s="154">
        <v>56091.163000000008</v>
      </c>
      <c r="AB12" s="154">
        <v>52714.073000000055</v>
      </c>
      <c r="AC12" s="154">
        <v>64528.730000000025</v>
      </c>
      <c r="AD12" s="154">
        <v>62742.375</v>
      </c>
      <c r="AE12" s="154">
        <v>55571.388000000043</v>
      </c>
      <c r="AF12" s="154">
        <v>66351.210999999865</v>
      </c>
      <c r="AG12" s="154">
        <v>74866.905999999974</v>
      </c>
      <c r="AH12" s="154">
        <v>70242.043000000034</v>
      </c>
      <c r="AI12" s="154">
        <v>86964.571999999942</v>
      </c>
      <c r="AJ12" s="154">
        <v>72516.952000000019</v>
      </c>
      <c r="AK12" s="154">
        <v>76063.581000000107</v>
      </c>
      <c r="AL12" s="119"/>
      <c r="AM12" s="52" t="str">
        <f t="shared" si="1"/>
        <v/>
      </c>
      <c r="AO12" s="125">
        <f t="shared" si="2"/>
        <v>2.1252476751168277</v>
      </c>
      <c r="AP12" s="157">
        <f t="shared" si="3"/>
        <v>1.7129022487361378</v>
      </c>
      <c r="AQ12" s="157">
        <f t="shared" si="4"/>
        <v>2.0922422702776888</v>
      </c>
      <c r="AR12" s="157">
        <f t="shared" si="5"/>
        <v>2.0813550369561726</v>
      </c>
      <c r="AS12" s="157">
        <f t="shared" si="6"/>
        <v>2.2743829617096525</v>
      </c>
      <c r="AT12" s="157">
        <f t="shared" si="7"/>
        <v>2.4641236916121563</v>
      </c>
      <c r="AU12" s="157">
        <f t="shared" si="8"/>
        <v>2.5007264402426213</v>
      </c>
      <c r="AV12" s="157">
        <f t="shared" si="9"/>
        <v>2.3116884391665402</v>
      </c>
      <c r="AW12" s="157">
        <f t="shared" si="10"/>
        <v>2.469446771188716</v>
      </c>
      <c r="AX12" s="157">
        <f t="shared" si="11"/>
        <v>2.5871582389737058</v>
      </c>
      <c r="AY12" s="157">
        <f t="shared" si="12"/>
        <v>2.4550371392053902</v>
      </c>
      <c r="AZ12" s="157">
        <f t="shared" si="13"/>
        <v>2.6719132835338306</v>
      </c>
      <c r="BA12" s="157">
        <f t="shared" si="14"/>
        <v>2.7583348749688739</v>
      </c>
      <c r="BB12" s="157">
        <f t="shared" si="15"/>
        <v>2.8219476145428675</v>
      </c>
      <c r="BC12" s="157">
        <f t="shared" si="16"/>
        <v>2.6187371876635543</v>
      </c>
      <c r="BD12" s="157">
        <f t="shared" si="17"/>
        <v>2.6989895126874912</v>
      </c>
      <c r="BE12" s="157" t="str">
        <f t="shared" si="18"/>
        <v/>
      </c>
      <c r="BF12" s="52" t="str">
        <f t="shared" si="19"/>
        <v/>
      </c>
      <c r="BI12"/>
    </row>
    <row r="13" spans="1:61" ht="20.100000000000001" customHeight="1">
      <c r="A13" s="121" t="s">
        <v>78</v>
      </c>
      <c r="B13" s="117">
        <v>248639.30000000008</v>
      </c>
      <c r="C13" s="154">
        <v>301296.24000000011</v>
      </c>
      <c r="D13" s="154">
        <v>302219.03000000003</v>
      </c>
      <c r="E13" s="154">
        <v>271364.13999999984</v>
      </c>
      <c r="F13" s="154">
        <v>280219.00999999989</v>
      </c>
      <c r="G13" s="154">
        <v>268822.42000000004</v>
      </c>
      <c r="H13" s="154">
        <v>250739.99</v>
      </c>
      <c r="I13" s="154">
        <v>253691.20000000013</v>
      </c>
      <c r="J13" s="154">
        <v>257419.71</v>
      </c>
      <c r="K13" s="154">
        <v>275641.55999999971</v>
      </c>
      <c r="L13" s="154">
        <v>333531.0900000002</v>
      </c>
      <c r="M13" s="154">
        <v>285935.8</v>
      </c>
      <c r="N13" s="154">
        <v>296026.53999999975</v>
      </c>
      <c r="O13" s="154">
        <v>298746.17000000022</v>
      </c>
      <c r="P13" s="154">
        <v>333986.90999999997</v>
      </c>
      <c r="Q13" s="154">
        <v>335644.49000000017</v>
      </c>
      <c r="R13" s="154"/>
      <c r="S13" s="52" t="str">
        <f t="shared" si="0"/>
        <v/>
      </c>
      <c r="U13" s="109" t="s">
        <v>78</v>
      </c>
      <c r="V13" s="117">
        <v>54364.509000000027</v>
      </c>
      <c r="W13" s="154">
        <v>59788.318999999996</v>
      </c>
      <c r="X13" s="154">
        <v>62714.63899999993</v>
      </c>
      <c r="Y13" s="154">
        <v>65018.055000000037</v>
      </c>
      <c r="Z13" s="154">
        <v>69122.01800000004</v>
      </c>
      <c r="AA13" s="154">
        <v>69013.110000000117</v>
      </c>
      <c r="AB13" s="154">
        <v>62444.103999999985</v>
      </c>
      <c r="AC13" s="154">
        <v>64721.649999999972</v>
      </c>
      <c r="AD13" s="154">
        <v>68976.123999999996</v>
      </c>
      <c r="AE13" s="154">
        <v>78608.732000000018</v>
      </c>
      <c r="AF13" s="154">
        <v>87158.587</v>
      </c>
      <c r="AG13" s="154">
        <v>82708.234000000084</v>
      </c>
      <c r="AH13" s="154">
        <v>82133.286000000095</v>
      </c>
      <c r="AI13" s="154">
        <v>86869.535000000062</v>
      </c>
      <c r="AJ13" s="154">
        <v>91039.435999999885</v>
      </c>
      <c r="AK13" s="154">
        <v>90097.432000000088</v>
      </c>
      <c r="AL13" s="119"/>
      <c r="AM13" s="52" t="str">
        <f t="shared" si="1"/>
        <v/>
      </c>
      <c r="AO13" s="125">
        <f t="shared" si="2"/>
        <v>2.1864809384518056</v>
      </c>
      <c r="AP13" s="157">
        <f t="shared" si="3"/>
        <v>1.9843699011975713</v>
      </c>
      <c r="AQ13" s="157">
        <f t="shared" si="4"/>
        <v>2.0751386502696381</v>
      </c>
      <c r="AR13" s="157">
        <f t="shared" si="5"/>
        <v>2.3959707793373171</v>
      </c>
      <c r="AS13" s="157">
        <f t="shared" si="6"/>
        <v>2.4667140890976693</v>
      </c>
      <c r="AT13" s="157">
        <f t="shared" si="7"/>
        <v>2.5672378814237335</v>
      </c>
      <c r="AU13" s="157">
        <f t="shared" si="8"/>
        <v>2.490392697231901</v>
      </c>
      <c r="AV13" s="157">
        <f t="shared" si="9"/>
        <v>2.5511980707253517</v>
      </c>
      <c r="AW13" s="157">
        <f t="shared" si="10"/>
        <v>2.6795199171034727</v>
      </c>
      <c r="AX13" s="157">
        <f t="shared" si="11"/>
        <v>2.8518461439559442</v>
      </c>
      <c r="AY13" s="157">
        <f t="shared" si="12"/>
        <v>2.6132072725214295</v>
      </c>
      <c r="AZ13" s="157">
        <f t="shared" si="13"/>
        <v>2.892545599396791</v>
      </c>
      <c r="BA13" s="157">
        <f t="shared" si="14"/>
        <v>2.7745244058184837</v>
      </c>
      <c r="BB13" s="157">
        <f t="shared" si="15"/>
        <v>2.9078041402170944</v>
      </c>
      <c r="BC13" s="157">
        <f t="shared" si="16"/>
        <v>2.7258384467822374</v>
      </c>
      <c r="BD13" s="157">
        <f t="shared" si="17"/>
        <v>2.6843113676616603</v>
      </c>
      <c r="BE13" s="157" t="str">
        <f t="shared" si="18"/>
        <v/>
      </c>
      <c r="BF13" s="52" t="str">
        <f t="shared" si="19"/>
        <v/>
      </c>
      <c r="BI13"/>
    </row>
    <row r="14" spans="1:61" ht="20.100000000000001" customHeight="1">
      <c r="A14" s="121" t="s">
        <v>79</v>
      </c>
      <c r="B14" s="117">
        <v>188089.6999999999</v>
      </c>
      <c r="C14" s="154">
        <v>220263.89</v>
      </c>
      <c r="D14" s="154">
        <v>238438.41000000006</v>
      </c>
      <c r="E14" s="154">
        <v>192903.74999999985</v>
      </c>
      <c r="F14" s="154">
        <v>168311.4199999999</v>
      </c>
      <c r="G14" s="154">
        <v>186814.79000000024</v>
      </c>
      <c r="H14" s="154">
        <v>210170.4499999999</v>
      </c>
      <c r="I14" s="154">
        <v>215685.8899999999</v>
      </c>
      <c r="J14" s="154">
        <v>216097.52</v>
      </c>
      <c r="K14" s="154">
        <v>196206.75000000006</v>
      </c>
      <c r="L14" s="154">
        <v>214684.44000000015</v>
      </c>
      <c r="M14" s="154">
        <v>233437.76999999996</v>
      </c>
      <c r="N14" s="154">
        <v>250505.7099999999</v>
      </c>
      <c r="O14" s="154">
        <v>265322.09000000003</v>
      </c>
      <c r="P14" s="154">
        <v>262177.63</v>
      </c>
      <c r="Q14" s="154">
        <v>245959.70999999973</v>
      </c>
      <c r="R14" s="154"/>
      <c r="S14" s="52" t="str">
        <f t="shared" si="0"/>
        <v/>
      </c>
      <c r="U14" s="109" t="s">
        <v>79</v>
      </c>
      <c r="V14" s="117">
        <v>39184.329000000012</v>
      </c>
      <c r="W14" s="154">
        <v>43186.20999999997</v>
      </c>
      <c r="X14" s="154">
        <v>48896.256000000016</v>
      </c>
      <c r="Y14" s="154">
        <v>49231.409</v>
      </c>
      <c r="Z14" s="154">
        <v>41790.908999999992</v>
      </c>
      <c r="AA14" s="154">
        <v>45062.92500000001</v>
      </c>
      <c r="AB14" s="154">
        <v>49976.91399999999</v>
      </c>
      <c r="AC14" s="154">
        <v>51045.44799999996</v>
      </c>
      <c r="AD14" s="154">
        <v>55934.430999999997</v>
      </c>
      <c r="AE14" s="154">
        <v>52837.047999999988</v>
      </c>
      <c r="AF14" s="154">
        <v>57801.853999999985</v>
      </c>
      <c r="AG14" s="154">
        <v>60956.922999999952</v>
      </c>
      <c r="AH14" s="154">
        <v>70221.736000000121</v>
      </c>
      <c r="AI14" s="154">
        <v>68408.922000000079</v>
      </c>
      <c r="AJ14" s="154">
        <v>68952.826999999961</v>
      </c>
      <c r="AK14" s="154">
        <v>64377.538</v>
      </c>
      <c r="AL14" s="119"/>
      <c r="AM14" s="52" t="str">
        <f t="shared" si="1"/>
        <v/>
      </c>
      <c r="AO14" s="125">
        <f t="shared" si="2"/>
        <v>2.0832788291969222</v>
      </c>
      <c r="AP14" s="157">
        <f t="shared" si="3"/>
        <v>1.9606577364996127</v>
      </c>
      <c r="AQ14" s="157">
        <f t="shared" si="4"/>
        <v>2.0506870516373601</v>
      </c>
      <c r="AR14" s="157">
        <f t="shared" si="5"/>
        <v>2.5521229628765663</v>
      </c>
      <c r="AS14" s="157">
        <f t="shared" si="6"/>
        <v>2.4829514836248197</v>
      </c>
      <c r="AT14" s="157">
        <f t="shared" si="7"/>
        <v>2.412171166961671</v>
      </c>
      <c r="AU14" s="157">
        <f t="shared" si="8"/>
        <v>2.3779229668109867</v>
      </c>
      <c r="AV14" s="157">
        <f t="shared" si="9"/>
        <v>2.3666568081945454</v>
      </c>
      <c r="AW14" s="157">
        <f t="shared" si="10"/>
        <v>2.5883883813196928</v>
      </c>
      <c r="AX14" s="157">
        <f t="shared" si="11"/>
        <v>2.692927129163496</v>
      </c>
      <c r="AY14" s="157">
        <f t="shared" si="12"/>
        <v>2.6924100321383304</v>
      </c>
      <c r="AZ14" s="157">
        <f t="shared" si="13"/>
        <v>2.6112707896412806</v>
      </c>
      <c r="BA14" s="157">
        <f t="shared" si="14"/>
        <v>2.8031990169006589</v>
      </c>
      <c r="BB14" s="157">
        <f t="shared" si="15"/>
        <v>2.5783349588419147</v>
      </c>
      <c r="BC14" s="157">
        <f t="shared" si="16"/>
        <v>2.6300042074527852</v>
      </c>
      <c r="BD14" s="157">
        <f t="shared" si="17"/>
        <v>2.6174017687693674</v>
      </c>
      <c r="BE14" s="157" t="str">
        <f t="shared" si="18"/>
        <v/>
      </c>
      <c r="BF14" s="52" t="str">
        <f t="shared" si="19"/>
        <v/>
      </c>
      <c r="BI14"/>
    </row>
    <row r="15" spans="1:61" ht="20.100000000000001" customHeight="1">
      <c r="A15" s="121" t="s">
        <v>80</v>
      </c>
      <c r="B15" s="117">
        <v>276286.43999999977</v>
      </c>
      <c r="C15" s="154">
        <v>291231.52999999991</v>
      </c>
      <c r="D15" s="154">
        <v>295760.24000000017</v>
      </c>
      <c r="E15" s="154">
        <v>290599.48999999982</v>
      </c>
      <c r="F15" s="154">
        <v>290227.67999999964</v>
      </c>
      <c r="G15" s="154">
        <v>248925.34999999977</v>
      </c>
      <c r="H15" s="154">
        <v>261926.87000000026</v>
      </c>
      <c r="I15" s="154">
        <v>267823.90999999992</v>
      </c>
      <c r="J15" s="154">
        <v>219687.75</v>
      </c>
      <c r="K15" s="154">
        <v>266084.85000000027</v>
      </c>
      <c r="L15" s="154">
        <v>301265.00000000035</v>
      </c>
      <c r="M15" s="154">
        <v>280354.0799999999</v>
      </c>
      <c r="N15" s="154">
        <v>303137.7899999998</v>
      </c>
      <c r="O15" s="154">
        <v>266427.33999999985</v>
      </c>
      <c r="P15" s="154">
        <v>253800.33999999953</v>
      </c>
      <c r="Q15" s="154">
        <v>297123.68000000011</v>
      </c>
      <c r="R15" s="154"/>
      <c r="S15" s="52" t="str">
        <f t="shared" si="0"/>
        <v/>
      </c>
      <c r="U15" s="109" t="s">
        <v>80</v>
      </c>
      <c r="V15" s="117">
        <v>64657.764999999978</v>
      </c>
      <c r="W15" s="154">
        <v>67014.460999999996</v>
      </c>
      <c r="X15" s="154">
        <v>62417.526999999995</v>
      </c>
      <c r="Y15" s="154">
        <v>71596.117000000057</v>
      </c>
      <c r="Z15" s="154">
        <v>76295.819000000003</v>
      </c>
      <c r="AA15" s="154">
        <v>70793.574000000022</v>
      </c>
      <c r="AB15" s="154">
        <v>69809.002000000037</v>
      </c>
      <c r="AC15" s="154">
        <v>71866.597999999954</v>
      </c>
      <c r="AD15" s="154">
        <v>67502.441000000006</v>
      </c>
      <c r="AE15" s="154">
        <v>79059.753999999943</v>
      </c>
      <c r="AF15" s="154">
        <v>84581.715000000026</v>
      </c>
      <c r="AG15" s="154">
        <v>88913.320999999953</v>
      </c>
      <c r="AH15" s="154">
        <v>91382.118000000002</v>
      </c>
      <c r="AI15" s="154">
        <v>78672.270000000033</v>
      </c>
      <c r="AJ15" s="154">
        <v>79762.330999999947</v>
      </c>
      <c r="AK15" s="154">
        <v>87415.171000000017</v>
      </c>
      <c r="AL15" s="119"/>
      <c r="AM15" s="52" t="str">
        <f t="shared" si="1"/>
        <v/>
      </c>
      <c r="AO15" s="125">
        <f t="shared" si="2"/>
        <v>2.3402438787802988</v>
      </c>
      <c r="AP15" s="157">
        <f t="shared" si="3"/>
        <v>2.3010716250400503</v>
      </c>
      <c r="AQ15" s="157">
        <f t="shared" si="4"/>
        <v>2.1104096683178226</v>
      </c>
      <c r="AR15" s="157">
        <f t="shared" si="5"/>
        <v>2.4637385633402213</v>
      </c>
      <c r="AS15" s="157">
        <f t="shared" si="6"/>
        <v>2.6288264096656837</v>
      </c>
      <c r="AT15" s="157">
        <f t="shared" si="7"/>
        <v>2.843968041021137</v>
      </c>
      <c r="AU15" s="157">
        <f t="shared" si="8"/>
        <v>2.6652096442033595</v>
      </c>
      <c r="AV15" s="157">
        <f t="shared" si="9"/>
        <v>2.6833525804324183</v>
      </c>
      <c r="AW15" s="157">
        <f t="shared" si="10"/>
        <v>3.0726538461976149</v>
      </c>
      <c r="AX15" s="157">
        <f t="shared" si="11"/>
        <v>2.9712234274142202</v>
      </c>
      <c r="AY15" s="157">
        <f t="shared" si="12"/>
        <v>2.8075519891125729</v>
      </c>
      <c r="AZ15" s="157">
        <f t="shared" si="13"/>
        <v>3.1714652057141453</v>
      </c>
      <c r="BA15" s="157">
        <f t="shared" si="14"/>
        <v>3.0145406153419558</v>
      </c>
      <c r="BB15" s="157">
        <f t="shared" si="15"/>
        <v>2.952860243246811</v>
      </c>
      <c r="BC15" s="157">
        <f t="shared" si="16"/>
        <v>3.1427196275623626</v>
      </c>
      <c r="BD15" s="157">
        <f t="shared" si="17"/>
        <v>2.9420465915069438</v>
      </c>
      <c r="BE15" s="157" t="str">
        <f t="shared" si="18"/>
        <v/>
      </c>
      <c r="BF15" s="52" t="str">
        <f t="shared" si="19"/>
        <v/>
      </c>
      <c r="BI15"/>
    </row>
    <row r="16" spans="1:61" ht="20.100000000000001" customHeight="1">
      <c r="A16" s="121" t="s">
        <v>81</v>
      </c>
      <c r="B16" s="117">
        <v>218413.52999999985</v>
      </c>
      <c r="C16" s="154">
        <v>269385.36999999994</v>
      </c>
      <c r="D16" s="154">
        <v>357795.17000000092</v>
      </c>
      <c r="E16" s="154">
        <v>308575.81999999948</v>
      </c>
      <c r="F16" s="154">
        <v>305395.48999999964</v>
      </c>
      <c r="G16" s="154">
        <v>278553.34999999945</v>
      </c>
      <c r="H16" s="154">
        <v>249519.28000000003</v>
      </c>
      <c r="I16" s="154">
        <v>311771.15999999992</v>
      </c>
      <c r="J16" s="154">
        <v>292724.18</v>
      </c>
      <c r="K16" s="154">
        <v>321608.53999999992</v>
      </c>
      <c r="L16" s="154">
        <v>322467.64999999991</v>
      </c>
      <c r="M16" s="154">
        <v>294277.01000000024</v>
      </c>
      <c r="N16" s="154">
        <v>298545.54000000027</v>
      </c>
      <c r="O16" s="154">
        <v>281897.69999999978</v>
      </c>
      <c r="P16" s="154">
        <v>340111.72999999992</v>
      </c>
      <c r="Q16" s="154">
        <v>340950.01000000024</v>
      </c>
      <c r="R16" s="154"/>
      <c r="S16" s="52" t="str">
        <f t="shared" si="0"/>
        <v/>
      </c>
      <c r="U16" s="109" t="s">
        <v>81</v>
      </c>
      <c r="V16" s="117">
        <v>62505.198999999993</v>
      </c>
      <c r="W16" s="154">
        <v>72259.178000000014</v>
      </c>
      <c r="X16" s="154">
        <v>85069.483999999968</v>
      </c>
      <c r="Y16" s="154">
        <v>87588.735000000001</v>
      </c>
      <c r="Z16" s="154">
        <v>89099.010000000038</v>
      </c>
      <c r="AA16" s="154">
        <v>82030.592000000048</v>
      </c>
      <c r="AB16" s="154">
        <v>76031.939000000013</v>
      </c>
      <c r="AC16" s="154">
        <v>87843.296000000017</v>
      </c>
      <c r="AD16" s="154">
        <v>92024.978000000003</v>
      </c>
      <c r="AE16" s="154">
        <v>97269.096999999994</v>
      </c>
      <c r="AF16" s="154">
        <v>96078.873000000051</v>
      </c>
      <c r="AG16" s="154">
        <v>90636.669000000067</v>
      </c>
      <c r="AH16" s="154">
        <v>94985.397999999841</v>
      </c>
      <c r="AI16" s="154">
        <v>88050.622999999963</v>
      </c>
      <c r="AJ16" s="154">
        <v>108964.86799999996</v>
      </c>
      <c r="AK16" s="154">
        <v>105082.30600000006</v>
      </c>
      <c r="AL16" s="119"/>
      <c r="AM16" s="52" t="str">
        <f t="shared" si="1"/>
        <v/>
      </c>
      <c r="AO16" s="125">
        <f t="shared" si="2"/>
        <v>2.8617823721817981</v>
      </c>
      <c r="AP16" s="157">
        <f t="shared" si="3"/>
        <v>2.6823720233953323</v>
      </c>
      <c r="AQ16" s="157">
        <f t="shared" si="4"/>
        <v>2.3776029173339523</v>
      </c>
      <c r="AR16" s="157">
        <f t="shared" si="5"/>
        <v>2.8384834236201706</v>
      </c>
      <c r="AS16" s="157">
        <f t="shared" si="6"/>
        <v>2.9174959328967214</v>
      </c>
      <c r="AT16" s="157">
        <f t="shared" si="7"/>
        <v>2.9448790330469983</v>
      </c>
      <c r="AU16" s="157">
        <f t="shared" si="8"/>
        <v>3.0471368384839841</v>
      </c>
      <c r="AV16" s="157">
        <f t="shared" si="9"/>
        <v>2.81755682597454</v>
      </c>
      <c r="AW16" s="157">
        <f t="shared" si="10"/>
        <v>3.1437436429064385</v>
      </c>
      <c r="AX16" s="157">
        <f t="shared" si="11"/>
        <v>3.0244562846496557</v>
      </c>
      <c r="AY16" s="157">
        <f t="shared" si="12"/>
        <v>2.9794887332109155</v>
      </c>
      <c r="AZ16" s="157">
        <f t="shared" si="13"/>
        <v>3.0799779092495196</v>
      </c>
      <c r="BA16" s="157">
        <f t="shared" si="14"/>
        <v>3.1816049906489896</v>
      </c>
      <c r="BB16" s="157">
        <f t="shared" si="15"/>
        <v>3.1234956156080744</v>
      </c>
      <c r="BC16" s="157">
        <f t="shared" si="16"/>
        <v>3.2037962348431788</v>
      </c>
      <c r="BD16" s="157">
        <f t="shared" si="17"/>
        <v>3.0820443736018657</v>
      </c>
      <c r="BE16" s="157" t="str">
        <f t="shared" si="18"/>
        <v/>
      </c>
      <c r="BF16" s="52" t="str">
        <f t="shared" si="19"/>
        <v/>
      </c>
      <c r="BI16"/>
    </row>
    <row r="17" spans="1:61" ht="20.100000000000001" customHeight="1">
      <c r="A17" s="121" t="s">
        <v>82</v>
      </c>
      <c r="B17" s="117">
        <v>283992.13999999984</v>
      </c>
      <c r="C17" s="154">
        <v>340923.25</v>
      </c>
      <c r="D17" s="154">
        <v>307861.13000000047</v>
      </c>
      <c r="E17" s="154">
        <v>286413.15999999997</v>
      </c>
      <c r="F17" s="154">
        <v>274219.10999999993</v>
      </c>
      <c r="G17" s="154">
        <v>273526.25000000035</v>
      </c>
      <c r="H17" s="154">
        <v>315362.60000000033</v>
      </c>
      <c r="I17" s="154">
        <v>306231.50000000035</v>
      </c>
      <c r="J17" s="154">
        <v>274210.34999999998</v>
      </c>
      <c r="K17" s="154">
        <v>273617.80999999982</v>
      </c>
      <c r="L17" s="154">
        <v>319048.99000000063</v>
      </c>
      <c r="M17" s="154">
        <v>318333.36000000016</v>
      </c>
      <c r="N17" s="154">
        <v>339529.76000000094</v>
      </c>
      <c r="O17" s="154">
        <v>295756.67</v>
      </c>
      <c r="P17" s="154">
        <v>295483.5</v>
      </c>
      <c r="Q17" s="154">
        <v>263281.73000000027</v>
      </c>
      <c r="R17" s="154"/>
      <c r="S17" s="52" t="str">
        <f t="shared" si="0"/>
        <v/>
      </c>
      <c r="U17" s="109" t="s">
        <v>82</v>
      </c>
      <c r="V17" s="117">
        <v>75798.92399999997</v>
      </c>
      <c r="W17" s="154">
        <v>78510.058999999979</v>
      </c>
      <c r="X17" s="154">
        <v>82860.765000000043</v>
      </c>
      <c r="Y17" s="154">
        <v>82287.181999999913</v>
      </c>
      <c r="Z17" s="154">
        <v>81224.970999999918</v>
      </c>
      <c r="AA17" s="154">
        <v>82936.982000000047</v>
      </c>
      <c r="AB17" s="154">
        <v>94068.771999999837</v>
      </c>
      <c r="AC17" s="154">
        <v>90812.540999999997</v>
      </c>
      <c r="AD17" s="154">
        <v>85853.54</v>
      </c>
      <c r="AE17" s="154">
        <v>81718.175000000017</v>
      </c>
      <c r="AF17" s="154">
        <v>93299.05299999984</v>
      </c>
      <c r="AG17" s="154">
        <v>97861.879000000015</v>
      </c>
      <c r="AH17" s="154">
        <v>103988.54699999987</v>
      </c>
      <c r="AI17" s="154">
        <v>93005.014999999941</v>
      </c>
      <c r="AJ17" s="154">
        <v>91560.632999999973</v>
      </c>
      <c r="AK17" s="154">
        <v>87397.478000000061</v>
      </c>
      <c r="AL17" s="119"/>
      <c r="AM17" s="52" t="str">
        <f t="shared" si="1"/>
        <v/>
      </c>
      <c r="AO17" s="125">
        <f t="shared" si="2"/>
        <v>2.669050065963094</v>
      </c>
      <c r="AP17" s="157">
        <f t="shared" si="3"/>
        <v>2.3028660849619373</v>
      </c>
      <c r="AQ17" s="157">
        <f t="shared" si="4"/>
        <v>2.6914981115024137</v>
      </c>
      <c r="AR17" s="157">
        <f t="shared" si="5"/>
        <v>2.8730237814491453</v>
      </c>
      <c r="AS17" s="157">
        <f t="shared" si="6"/>
        <v>2.9620463358662326</v>
      </c>
      <c r="AT17" s="157">
        <f t="shared" si="7"/>
        <v>3.0321397672069845</v>
      </c>
      <c r="AU17" s="157">
        <f t="shared" si="8"/>
        <v>2.9828765998250821</v>
      </c>
      <c r="AV17" s="157">
        <f t="shared" si="9"/>
        <v>2.9654866008232301</v>
      </c>
      <c r="AW17" s="157">
        <f t="shared" si="10"/>
        <v>3.1309372530978496</v>
      </c>
      <c r="AX17" s="157">
        <f t="shared" si="11"/>
        <v>2.9865809904698848</v>
      </c>
      <c r="AY17" s="157">
        <f t="shared" si="12"/>
        <v>2.92428611041833</v>
      </c>
      <c r="AZ17" s="157">
        <f t="shared" si="13"/>
        <v>3.0741948943082802</v>
      </c>
      <c r="BA17" s="157">
        <f t="shared" si="14"/>
        <v>3.0627226019892806</v>
      </c>
      <c r="BB17" s="157">
        <f t="shared" si="15"/>
        <v>3.1446464081435579</v>
      </c>
      <c r="BC17" s="157">
        <f t="shared" si="16"/>
        <v>3.0986716009523363</v>
      </c>
      <c r="BD17" s="157">
        <f t="shared" si="17"/>
        <v>3.3195420738081589</v>
      </c>
      <c r="BE17" s="157" t="str">
        <f t="shared" si="18"/>
        <v/>
      </c>
      <c r="BF17" s="52" t="str">
        <f t="shared" si="19"/>
        <v/>
      </c>
      <c r="BI17"/>
    </row>
    <row r="18" spans="1:61" ht="20.100000000000001" customHeight="1" thickBot="1">
      <c r="A18" s="121" t="s">
        <v>83</v>
      </c>
      <c r="B18" s="117">
        <v>226068.2300000001</v>
      </c>
      <c r="C18" s="154">
        <v>257835.04999999996</v>
      </c>
      <c r="D18" s="154">
        <v>297135.57000000012</v>
      </c>
      <c r="E18" s="154">
        <v>191538.02999999988</v>
      </c>
      <c r="F18" s="154">
        <v>207146.76999999993</v>
      </c>
      <c r="G18" s="154">
        <v>199318.66999999981</v>
      </c>
      <c r="H18" s="154">
        <v>191845.38999999996</v>
      </c>
      <c r="I18" s="154">
        <v>240526.04000000004</v>
      </c>
      <c r="J18" s="154">
        <v>195141.51</v>
      </c>
      <c r="K18" s="154">
        <v>213937.46999999983</v>
      </c>
      <c r="L18" s="154">
        <v>227207.97000000003</v>
      </c>
      <c r="M18" s="154">
        <v>239927.22000000009</v>
      </c>
      <c r="N18" s="154">
        <v>216943.64999999976</v>
      </c>
      <c r="O18" s="154">
        <v>202121.92000000004</v>
      </c>
      <c r="P18" s="154">
        <v>215837.9099999998</v>
      </c>
      <c r="Q18" s="154">
        <v>218686.84999999998</v>
      </c>
      <c r="R18" s="154"/>
      <c r="S18" s="52" t="str">
        <f t="shared" si="0"/>
        <v/>
      </c>
      <c r="U18" s="109" t="s">
        <v>83</v>
      </c>
      <c r="V18" s="117">
        <v>50975.751000000069</v>
      </c>
      <c r="W18" s="154">
        <v>55476.897000000012</v>
      </c>
      <c r="X18" s="154">
        <v>59634.482000000025</v>
      </c>
      <c r="Y18" s="154">
        <v>54113.734999999979</v>
      </c>
      <c r="Z18" s="154">
        <v>57504.426999999996</v>
      </c>
      <c r="AA18" s="154">
        <v>58105.801000000007</v>
      </c>
      <c r="AB18" s="154">
        <v>58962.415000000001</v>
      </c>
      <c r="AC18" s="154">
        <v>64051.424999999981</v>
      </c>
      <c r="AD18" s="154">
        <v>62214.675000000003</v>
      </c>
      <c r="AE18" s="154">
        <v>64766.222999999991</v>
      </c>
      <c r="AF18" s="154">
        <v>67694.932000000001</v>
      </c>
      <c r="AG18" s="154">
        <v>68116.868000000133</v>
      </c>
      <c r="AH18" s="154">
        <v>65495.567999999992</v>
      </c>
      <c r="AI18" s="154">
        <v>62769.229999999981</v>
      </c>
      <c r="AJ18" s="154">
        <v>67355.898000000001</v>
      </c>
      <c r="AK18" s="154">
        <v>67081.547999999908</v>
      </c>
      <c r="AL18" s="119"/>
      <c r="AM18" s="52" t="str">
        <f t="shared" si="1"/>
        <v/>
      </c>
      <c r="AO18" s="125">
        <f t="shared" si="2"/>
        <v>2.2548834482403852</v>
      </c>
      <c r="AP18" s="157">
        <f t="shared" si="3"/>
        <v>2.1516429593261281</v>
      </c>
      <c r="AQ18" s="157">
        <f t="shared" si="4"/>
        <v>2.0069789019200899</v>
      </c>
      <c r="AR18" s="157">
        <f t="shared" si="5"/>
        <v>2.825221445579241</v>
      </c>
      <c r="AS18" s="157">
        <f t="shared" si="6"/>
        <v>2.7760233480831014</v>
      </c>
      <c r="AT18" s="157">
        <f t="shared" si="7"/>
        <v>2.9152211882609924</v>
      </c>
      <c r="AU18" s="157">
        <f t="shared" si="8"/>
        <v>3.0734340293504063</v>
      </c>
      <c r="AV18" s="157">
        <f t="shared" si="9"/>
        <v>2.6629725829269866</v>
      </c>
      <c r="AW18" s="157">
        <f t="shared" si="10"/>
        <v>3.1881825143199927</v>
      </c>
      <c r="AX18" s="157">
        <f t="shared" si="11"/>
        <v>3.0273435971735125</v>
      </c>
      <c r="AY18" s="157">
        <f t="shared" si="12"/>
        <v>2.9794259417924462</v>
      </c>
      <c r="AZ18" s="157">
        <f t="shared" si="13"/>
        <v>2.8390637794244484</v>
      </c>
      <c r="BA18" s="157">
        <f t="shared" si="14"/>
        <v>3.0190129095735259</v>
      </c>
      <c r="BB18" s="157">
        <f t="shared" si="15"/>
        <v>3.1055132466582531</v>
      </c>
      <c r="BC18" s="157">
        <f t="shared" si="16"/>
        <v>3.1206704142011041</v>
      </c>
      <c r="BD18" s="157">
        <f t="shared" si="17"/>
        <v>3.0674705863658431</v>
      </c>
      <c r="BE18" s="157" t="str">
        <f t="shared" si="18"/>
        <v/>
      </c>
      <c r="BF18" s="52" t="str">
        <f t="shared" si="19"/>
        <v/>
      </c>
      <c r="BI18" s="105"/>
    </row>
    <row r="19" spans="1:61" ht="20.100000000000001" customHeight="1" thickBot="1">
      <c r="A19" s="201" t="s">
        <v>170</v>
      </c>
      <c r="B19" s="167">
        <f>SUM(B7:B10)</f>
        <v>787270.14999999991</v>
      </c>
      <c r="C19" s="168">
        <f t="shared" ref="C19:R19" si="20">SUM(C7:C10)</f>
        <v>835424.48</v>
      </c>
      <c r="D19" s="168">
        <f t="shared" si="20"/>
        <v>1021003.7899999997</v>
      </c>
      <c r="E19" s="168">
        <f t="shared" si="20"/>
        <v>1000780.0099999999</v>
      </c>
      <c r="F19" s="168">
        <f t="shared" si="20"/>
        <v>850536.39000000013</v>
      </c>
      <c r="G19" s="168">
        <f t="shared" si="20"/>
        <v>897924.47</v>
      </c>
      <c r="H19" s="168">
        <f t="shared" si="20"/>
        <v>852343.05999999994</v>
      </c>
      <c r="I19" s="168">
        <f t="shared" si="20"/>
        <v>846455.26</v>
      </c>
      <c r="J19" s="168">
        <f t="shared" si="20"/>
        <v>980490.54999999993</v>
      </c>
      <c r="K19" s="168">
        <f t="shared" si="20"/>
        <v>919768.29999999981</v>
      </c>
      <c r="L19" s="168">
        <f t="shared" si="20"/>
        <v>933524.28999999934</v>
      </c>
      <c r="M19" s="168">
        <f t="shared" si="20"/>
        <v>1067407.7599999995</v>
      </c>
      <c r="N19" s="168">
        <f t="shared" si="20"/>
        <v>1017929.3399999996</v>
      </c>
      <c r="O19" s="168">
        <f t="shared" si="20"/>
        <v>989703.15999999968</v>
      </c>
      <c r="P19" s="168">
        <f t="shared" si="20"/>
        <v>1084744.8599999994</v>
      </c>
      <c r="Q19" s="168">
        <f t="shared" si="20"/>
        <v>1104545.6599999999</v>
      </c>
      <c r="R19" s="409">
        <f t="shared" si="20"/>
        <v>1027278.6999999997</v>
      </c>
      <c r="S19" s="165">
        <f>(R19-Q19)/Q19</f>
        <v>-6.9953613325500916E-2</v>
      </c>
      <c r="T19" s="171"/>
      <c r="U19" s="170"/>
      <c r="V19" s="167">
        <f>SUM(V7:V10)</f>
        <v>173851.035</v>
      </c>
      <c r="W19" s="168">
        <f t="shared" ref="W19:AL19" si="21">SUM(W7:W10)</f>
        <v>176734.66599999997</v>
      </c>
      <c r="X19" s="168">
        <f t="shared" si="21"/>
        <v>196580.75399999999</v>
      </c>
      <c r="Y19" s="168">
        <f t="shared" si="21"/>
        <v>204538.46700000012</v>
      </c>
      <c r="Z19" s="168">
        <f t="shared" si="21"/>
        <v>204042.31699999989</v>
      </c>
      <c r="AA19" s="168">
        <f t="shared" si="21"/>
        <v>216232.10699999996</v>
      </c>
      <c r="AB19" s="168">
        <f t="shared" si="21"/>
        <v>203931.39000000007</v>
      </c>
      <c r="AC19" s="168">
        <f t="shared" si="21"/>
        <v>216854.30999999994</v>
      </c>
      <c r="AD19" s="168">
        <f t="shared" si="21"/>
        <v>240768.527</v>
      </c>
      <c r="AE19" s="168">
        <f t="shared" si="21"/>
        <v>241118.09099999984</v>
      </c>
      <c r="AF19" s="168">
        <f t="shared" si="21"/>
        <v>244967.44299999985</v>
      </c>
      <c r="AG19" s="168">
        <f t="shared" si="21"/>
        <v>286233.29000000015</v>
      </c>
      <c r="AH19" s="168">
        <f t="shared" si="21"/>
        <v>283719.50999999995</v>
      </c>
      <c r="AI19" s="168">
        <f t="shared" si="21"/>
        <v>279011.99500000011</v>
      </c>
      <c r="AJ19" s="168">
        <f t="shared" si="21"/>
        <v>302922.45500000013</v>
      </c>
      <c r="AK19" s="168">
        <f t="shared" si="21"/>
        <v>293813.97399999999</v>
      </c>
      <c r="AL19" s="169">
        <f t="shared" si="21"/>
        <v>282066.35899999988</v>
      </c>
      <c r="AM19" s="57">
        <f t="shared" si="1"/>
        <v>-3.9983173162485827E-2</v>
      </c>
      <c r="AO19" s="172">
        <f t="shared" si="2"/>
        <v>2.2082767268643426</v>
      </c>
      <c r="AP19" s="173">
        <f t="shared" si="3"/>
        <v>2.1155073885313964</v>
      </c>
      <c r="AQ19" s="173">
        <f t="shared" si="4"/>
        <v>1.9253675248355351</v>
      </c>
      <c r="AR19" s="173">
        <f t="shared" si="5"/>
        <v>2.0437904929775739</v>
      </c>
      <c r="AS19" s="173">
        <f t="shared" si="6"/>
        <v>2.3989839752770585</v>
      </c>
      <c r="AT19" s="173">
        <f t="shared" si="7"/>
        <v>2.4081324679791827</v>
      </c>
      <c r="AU19" s="173">
        <f t="shared" si="8"/>
        <v>2.3925975299194677</v>
      </c>
      <c r="AV19" s="173">
        <f t="shared" si="9"/>
        <v>2.5619110689914071</v>
      </c>
      <c r="AW19" s="173">
        <f t="shared" si="10"/>
        <v>2.4555925296781291</v>
      </c>
      <c r="AX19" s="173">
        <f t="shared" si="11"/>
        <v>2.621509036569317</v>
      </c>
      <c r="AY19" s="173">
        <f t="shared" si="12"/>
        <v>2.6241142905879826</v>
      </c>
      <c r="AZ19" s="173">
        <f t="shared" si="13"/>
        <v>2.6815740031719488</v>
      </c>
      <c r="BA19" s="173">
        <f t="shared" si="14"/>
        <v>2.7872220482415813</v>
      </c>
      <c r="BB19" s="173">
        <f t="shared" si="15"/>
        <v>2.8191482686586573</v>
      </c>
      <c r="BC19" s="173">
        <f t="shared" si="16"/>
        <v>2.7925687059720228</v>
      </c>
      <c r="BD19" s="173">
        <f t="shared" si="17"/>
        <v>2.6600437142634736</v>
      </c>
      <c r="BE19" s="173">
        <f t="shared" si="18"/>
        <v>2.7457627516271872</v>
      </c>
      <c r="BF19" s="61">
        <f t="shared" si="19"/>
        <v>3.2224672438305353E-2</v>
      </c>
      <c r="BI19" s="105"/>
    </row>
    <row r="20" spans="1:61" ht="20.100000000000001" customHeight="1">
      <c r="A20" s="121" t="s">
        <v>84</v>
      </c>
      <c r="B20" s="117">
        <f>SUM(B7:B9)</f>
        <v>571934.28999999992</v>
      </c>
      <c r="C20" s="154">
        <f>SUM(C7:C9)</f>
        <v>600923.96</v>
      </c>
      <c r="D20" s="154">
        <f>SUM(D7:D9)</f>
        <v>775955.95</v>
      </c>
      <c r="E20" s="154">
        <f t="shared" ref="E20:N20" si="22">SUM(E7:E9)</f>
        <v>705578.6</v>
      </c>
      <c r="F20" s="154">
        <f t="shared" si="22"/>
        <v>632916.85000000009</v>
      </c>
      <c r="G20" s="154">
        <f t="shared" si="22"/>
        <v>633325.84999999986</v>
      </c>
      <c r="H20" s="154">
        <f t="shared" si="22"/>
        <v>600973.71999999986</v>
      </c>
      <c r="I20" s="154">
        <f t="shared" si="22"/>
        <v>621189.68999999983</v>
      </c>
      <c r="J20" s="154">
        <f t="shared" si="22"/>
        <v>700212.19</v>
      </c>
      <c r="K20" s="154">
        <f t="shared" si="22"/>
        <v>677164.05</v>
      </c>
      <c r="L20" s="154">
        <f t="shared" si="22"/>
        <v>711594.16999999958</v>
      </c>
      <c r="M20" s="154">
        <f t="shared" si="22"/>
        <v>777932.75999999954</v>
      </c>
      <c r="N20" s="154">
        <f t="shared" si="22"/>
        <v>755568.75999999954</v>
      </c>
      <c r="O20" s="154">
        <f t="shared" ref="O20:Q20" si="23">SUM(O7:O9)</f>
        <v>747401.82999999961</v>
      </c>
      <c r="P20" s="154">
        <f t="shared" ref="P20" si="24">SUM(P7:P9)</f>
        <v>763147.77999999945</v>
      </c>
      <c r="Q20" s="154">
        <f t="shared" si="23"/>
        <v>820060.1</v>
      </c>
      <c r="R20" s="154">
        <f>IF(R9="","",SUM(R7:R9))</f>
        <v>740747.49999999977</v>
      </c>
      <c r="S20" s="61">
        <f>IF(R20="","",(R20-Q20)/Q20)</f>
        <v>-9.6715594381436454E-2</v>
      </c>
      <c r="U20" s="109" t="s">
        <v>84</v>
      </c>
      <c r="V20" s="117">
        <f t="shared" ref="V20:AK20" si="25">SUM(V7:V9)</f>
        <v>127825.96000000005</v>
      </c>
      <c r="W20" s="154">
        <f t="shared" si="25"/>
        <v>131829.77699999997</v>
      </c>
      <c r="X20" s="154">
        <f t="shared" si="25"/>
        <v>147637.00799999994</v>
      </c>
      <c r="Y20" s="154">
        <f t="shared" si="25"/>
        <v>147798.02600000007</v>
      </c>
      <c r="Z20" s="154">
        <f t="shared" si="25"/>
        <v>150261.35799999989</v>
      </c>
      <c r="AA20" s="154">
        <f t="shared" si="25"/>
        <v>154060.902</v>
      </c>
      <c r="AB20" s="154">
        <f t="shared" si="25"/>
        <v>149616.23400000005</v>
      </c>
      <c r="AC20" s="154">
        <f t="shared" si="25"/>
        <v>163461.9059999999</v>
      </c>
      <c r="AD20" s="154">
        <f t="shared" si="25"/>
        <v>175986.76699999999</v>
      </c>
      <c r="AE20" s="154">
        <f t="shared" si="25"/>
        <v>179661.59399999992</v>
      </c>
      <c r="AF20" s="154">
        <f t="shared" si="25"/>
        <v>185422.15799999988</v>
      </c>
      <c r="AG20" s="154">
        <f t="shared" si="25"/>
        <v>208515.4380000002</v>
      </c>
      <c r="AH20" s="154">
        <f t="shared" si="25"/>
        <v>211263.07400000002</v>
      </c>
      <c r="AI20" s="154">
        <f>SUM(AI7:AI9)</f>
        <v>210042.29800000007</v>
      </c>
      <c r="AJ20" s="154">
        <f>SUM(AJ7:AJ9)</f>
        <v>217074.01400000032</v>
      </c>
      <c r="AK20" s="154">
        <f t="shared" si="25"/>
        <v>217074.10800000007</v>
      </c>
      <c r="AL20" s="119">
        <f>IF(AL9="","",SUM(AL7:AL9))</f>
        <v>203547.86199999996</v>
      </c>
      <c r="AM20" s="61">
        <f t="shared" si="1"/>
        <v>-6.2311650728976375E-2</v>
      </c>
      <c r="AO20" s="124">
        <f t="shared" si="2"/>
        <v>2.2349763291863489</v>
      </c>
      <c r="AP20" s="156">
        <f t="shared" si="3"/>
        <v>2.1937846678638007</v>
      </c>
      <c r="AQ20" s="156">
        <f t="shared" si="4"/>
        <v>1.9026467675130263</v>
      </c>
      <c r="AR20" s="156">
        <f t="shared" si="5"/>
        <v>2.094706755562032</v>
      </c>
      <c r="AS20" s="156">
        <f t="shared" si="6"/>
        <v>2.3741089844582248</v>
      </c>
      <c r="AT20" s="156">
        <f t="shared" si="7"/>
        <v>2.4325693006214739</v>
      </c>
      <c r="AU20" s="156">
        <f t="shared" si="8"/>
        <v>2.4895636701052433</v>
      </c>
      <c r="AV20" s="156">
        <f t="shared" si="9"/>
        <v>2.6314330168615636</v>
      </c>
      <c r="AW20" s="156">
        <f t="shared" si="10"/>
        <v>2.5133348078387496</v>
      </c>
      <c r="AX20" s="156">
        <f t="shared" si="11"/>
        <v>2.6531472543470063</v>
      </c>
      <c r="AY20" s="156">
        <f t="shared" si="12"/>
        <v>2.6057290210795294</v>
      </c>
      <c r="AZ20" s="156">
        <f t="shared" si="13"/>
        <v>2.6803786743728382</v>
      </c>
      <c r="BA20" s="156">
        <f t="shared" si="14"/>
        <v>2.7960800549773941</v>
      </c>
      <c r="BB20" s="156">
        <f>(AI20/O20)*10</f>
        <v>2.8102994877601537</v>
      </c>
      <c r="BC20" s="156">
        <f t="shared" si="16"/>
        <v>2.8444558143116194</v>
      </c>
      <c r="BD20" s="156">
        <f t="shared" si="17"/>
        <v>2.6470512100271684</v>
      </c>
      <c r="BE20" s="156">
        <f t="shared" si="18"/>
        <v>2.7478710626765537</v>
      </c>
      <c r="BF20" s="61">
        <f t="shared" si="19"/>
        <v>3.8087609437805522E-2</v>
      </c>
      <c r="BI20" s="105"/>
    </row>
    <row r="21" spans="1:61" ht="20.100000000000001" customHeight="1">
      <c r="A21" s="121" t="s">
        <v>85</v>
      </c>
      <c r="B21" s="117">
        <f>SUM(B10:B12)</f>
        <v>653030.27</v>
      </c>
      <c r="C21" s="154">
        <f>SUM(C10:C12)</f>
        <v>796751.14999999991</v>
      </c>
      <c r="D21" s="154">
        <f>SUM(D10:D12)</f>
        <v>787513.37999999966</v>
      </c>
      <c r="E21" s="154">
        <f t="shared" ref="E21:N21" si="26">SUM(E10:E12)</f>
        <v>793642.10999999975</v>
      </c>
      <c r="F21" s="154">
        <f t="shared" si="26"/>
        <v>677732</v>
      </c>
      <c r="G21" s="154">
        <f t="shared" si="26"/>
        <v>708901.94999999972</v>
      </c>
      <c r="H21" s="154">
        <f t="shared" si="26"/>
        <v>698966.54999999958</v>
      </c>
      <c r="I21" s="154">
        <f t="shared" si="26"/>
        <v>764650.08000000054</v>
      </c>
      <c r="J21" s="154">
        <f t="shared" si="26"/>
        <v>796480.04999999993</v>
      </c>
      <c r="K21" s="154">
        <f t="shared" si="26"/>
        <v>738948.75000000023</v>
      </c>
      <c r="L21" s="154">
        <f t="shared" si="26"/>
        <v>721584.67999999924</v>
      </c>
      <c r="M21" s="154">
        <f t="shared" si="26"/>
        <v>857827.72000000044</v>
      </c>
      <c r="N21" s="154">
        <f t="shared" si="26"/>
        <v>793316.29000000039</v>
      </c>
      <c r="O21" s="154">
        <f t="shared" ref="O21:Q21" si="27">SUM(O10:O12)</f>
        <v>832278.08000000007</v>
      </c>
      <c r="P21" s="154">
        <f t="shared" ref="P21" si="28">SUM(P10:P12)</f>
        <v>904806.05</v>
      </c>
      <c r="Q21" s="154">
        <f t="shared" si="27"/>
        <v>886151.49000000022</v>
      </c>
      <c r="R21" s="154" t="str">
        <f>IF(R13="","",SUM(R10:R12))</f>
        <v/>
      </c>
      <c r="S21" s="52" t="str">
        <f>IF(R21="","",(R21-Q21)/Q21)</f>
        <v/>
      </c>
      <c r="U21" s="109" t="s">
        <v>85</v>
      </c>
      <c r="V21" s="117">
        <f t="shared" ref="V21:AK21" si="29">SUM(V10:V12)</f>
        <v>139067.76800000004</v>
      </c>
      <c r="W21" s="154">
        <f t="shared" si="29"/>
        <v>148853.359</v>
      </c>
      <c r="X21" s="154">
        <f t="shared" si="29"/>
        <v>154274.67400000006</v>
      </c>
      <c r="Y21" s="154">
        <f t="shared" si="29"/>
        <v>163160.30300000007</v>
      </c>
      <c r="Z21" s="154">
        <f t="shared" si="29"/>
        <v>160986.291</v>
      </c>
      <c r="AA21" s="154">
        <f t="shared" si="29"/>
        <v>173530.01899999991</v>
      </c>
      <c r="AB21" s="154">
        <f t="shared" si="29"/>
        <v>163064.24500000002</v>
      </c>
      <c r="AC21" s="154">
        <f t="shared" si="29"/>
        <v>184238.13600000006</v>
      </c>
      <c r="AD21" s="154">
        <f t="shared" si="29"/>
        <v>191848.58100000001</v>
      </c>
      <c r="AE21" s="154">
        <f t="shared" si="29"/>
        <v>185481.71500000003</v>
      </c>
      <c r="AF21" s="154">
        <f t="shared" si="29"/>
        <v>184152.50399999987</v>
      </c>
      <c r="AG21" s="154">
        <f t="shared" si="29"/>
        <v>229727.8189999999</v>
      </c>
      <c r="AH21" s="154">
        <f t="shared" si="29"/>
        <v>219493.56100000002</v>
      </c>
      <c r="AI21" s="154">
        <f>SUM(AI10:AI12)</f>
        <v>236814.40700000006</v>
      </c>
      <c r="AJ21" s="154">
        <f>SUM(AJ10:AJ12)</f>
        <v>239303.40399999983</v>
      </c>
      <c r="AK21" s="154">
        <f t="shared" si="29"/>
        <v>236226.06400000013</v>
      </c>
      <c r="AL21" s="119" t="str">
        <f>IF(AL12="","",SUM(AL10:AL12))</f>
        <v/>
      </c>
      <c r="AM21" s="52" t="str">
        <f t="shared" si="1"/>
        <v/>
      </c>
      <c r="AO21" s="125">
        <f t="shared" si="2"/>
        <v>2.1295761374124362</v>
      </c>
      <c r="AP21" s="157">
        <f t="shared" si="3"/>
        <v>1.8682540841014164</v>
      </c>
      <c r="AQ21" s="157">
        <f t="shared" si="4"/>
        <v>1.9590101948490086</v>
      </c>
      <c r="AR21" s="157">
        <f t="shared" si="5"/>
        <v>2.0558423115930697</v>
      </c>
      <c r="AS21" s="157">
        <f t="shared" si="6"/>
        <v>2.3753680068227561</v>
      </c>
      <c r="AT21" s="157">
        <f t="shared" si="7"/>
        <v>2.4478705270877024</v>
      </c>
      <c r="AU21" s="157">
        <f t="shared" si="8"/>
        <v>2.3329334572591511</v>
      </c>
      <c r="AV21" s="157">
        <f t="shared" si="9"/>
        <v>2.4094437549787471</v>
      </c>
      <c r="AW21" s="157">
        <f t="shared" si="10"/>
        <v>2.4087054157853673</v>
      </c>
      <c r="AX21" s="157">
        <f t="shared" si="11"/>
        <v>2.5100754957634068</v>
      </c>
      <c r="AY21" s="157">
        <f t="shared" si="12"/>
        <v>2.5520567315813865</v>
      </c>
      <c r="AZ21" s="157">
        <f t="shared" si="13"/>
        <v>2.6780181339908178</v>
      </c>
      <c r="BA21" s="157">
        <f t="shared" si="14"/>
        <v>2.7667849982004009</v>
      </c>
      <c r="BB21" s="157">
        <f>(AI21/O21)*10</f>
        <v>2.8453759950039781</v>
      </c>
      <c r="BC21" s="157">
        <f t="shared" si="16"/>
        <v>2.6448033144782777</v>
      </c>
      <c r="BD21" s="157">
        <f t="shared" si="17"/>
        <v>2.665752601736302</v>
      </c>
      <c r="BE21" s="157" t="str">
        <f t="shared" si="18"/>
        <v/>
      </c>
      <c r="BF21" s="52" t="str">
        <f t="shared" si="19"/>
        <v/>
      </c>
      <c r="BI21" s="105"/>
    </row>
    <row r="22" spans="1:61" ht="20.100000000000001" customHeight="1">
      <c r="A22" s="121" t="s">
        <v>86</v>
      </c>
      <c r="B22" s="117">
        <f>SUM(B13:B15)</f>
        <v>713015.43999999971</v>
      </c>
      <c r="C22" s="154">
        <f>SUM(C13:C15)</f>
        <v>812791.66</v>
      </c>
      <c r="D22" s="154">
        <f>SUM(D13:D15)</f>
        <v>836417.68000000017</v>
      </c>
      <c r="E22" s="154">
        <f t="shared" ref="E22:N22" si="30">SUM(E13:E15)</f>
        <v>754867.37999999942</v>
      </c>
      <c r="F22" s="154">
        <f t="shared" si="30"/>
        <v>738758.1099999994</v>
      </c>
      <c r="G22" s="154">
        <f t="shared" si="30"/>
        <v>704562.56</v>
      </c>
      <c r="H22" s="154">
        <f t="shared" si="30"/>
        <v>722837.31000000017</v>
      </c>
      <c r="I22" s="154">
        <f t="shared" si="30"/>
        <v>737201</v>
      </c>
      <c r="J22" s="154">
        <f t="shared" si="30"/>
        <v>693204.98</v>
      </c>
      <c r="K22" s="154">
        <f t="shared" si="30"/>
        <v>737933.16</v>
      </c>
      <c r="L22" s="154">
        <f t="shared" si="30"/>
        <v>849480.53000000073</v>
      </c>
      <c r="M22" s="154">
        <f t="shared" si="30"/>
        <v>799727.64999999991</v>
      </c>
      <c r="N22" s="154">
        <f t="shared" si="30"/>
        <v>849670.03999999946</v>
      </c>
      <c r="O22" s="154">
        <f t="shared" ref="O22:Q22" si="31">SUM(O13:O15)</f>
        <v>830495.60000000009</v>
      </c>
      <c r="P22" s="154">
        <f t="shared" ref="P22" si="32">SUM(P13:P15)</f>
        <v>849964.87999999954</v>
      </c>
      <c r="Q22" s="154">
        <f t="shared" si="31"/>
        <v>878727.88000000012</v>
      </c>
      <c r="R22" s="154" t="str">
        <f>IF(R15="","",SUM(R13:R15))</f>
        <v/>
      </c>
      <c r="S22" s="52" t="str">
        <f>IF(R22="","",(R22-Q22)/Q22)</f>
        <v/>
      </c>
      <c r="U22" s="109" t="s">
        <v>86</v>
      </c>
      <c r="V22" s="117">
        <f t="shared" ref="V22:AK22" si="33">SUM(V13:V15)</f>
        <v>158206.60300000003</v>
      </c>
      <c r="W22" s="154">
        <f t="shared" si="33"/>
        <v>169988.98999999996</v>
      </c>
      <c r="X22" s="154">
        <f t="shared" si="33"/>
        <v>174028.42199999993</v>
      </c>
      <c r="Y22" s="154">
        <f t="shared" si="33"/>
        <v>185845.58100000009</v>
      </c>
      <c r="Z22" s="154">
        <f t="shared" si="33"/>
        <v>187208.74600000004</v>
      </c>
      <c r="AA22" s="154">
        <f t="shared" si="33"/>
        <v>184869.60900000014</v>
      </c>
      <c r="AB22" s="154">
        <f t="shared" si="33"/>
        <v>182230.02000000002</v>
      </c>
      <c r="AC22" s="154">
        <f t="shared" si="33"/>
        <v>187633.69599999988</v>
      </c>
      <c r="AD22" s="154">
        <f t="shared" si="33"/>
        <v>192412.99599999998</v>
      </c>
      <c r="AE22" s="154">
        <f t="shared" si="33"/>
        <v>210505.53399999993</v>
      </c>
      <c r="AF22" s="154">
        <f t="shared" si="33"/>
        <v>229542.15600000002</v>
      </c>
      <c r="AG22" s="154">
        <f t="shared" si="33"/>
        <v>232578.478</v>
      </c>
      <c r="AH22" s="154">
        <f t="shared" si="33"/>
        <v>243737.14000000025</v>
      </c>
      <c r="AI22" s="154">
        <f>SUM(AI13:AI15)</f>
        <v>233950.72700000019</v>
      </c>
      <c r="AJ22" s="154">
        <f>SUM(AJ13:AJ15)</f>
        <v>239754.59399999981</v>
      </c>
      <c r="AK22" s="154">
        <f t="shared" si="33"/>
        <v>241890.14100000012</v>
      </c>
      <c r="AL22" s="119" t="str">
        <f>IF(AL15="","",SUM(AL13:AL15))</f>
        <v/>
      </c>
      <c r="AM22" s="52" t="str">
        <f t="shared" si="1"/>
        <v/>
      </c>
      <c r="AO22" s="125">
        <f t="shared" si="2"/>
        <v>2.2188383886890319</v>
      </c>
      <c r="AP22" s="157">
        <f t="shared" si="3"/>
        <v>2.0914214351067524</v>
      </c>
      <c r="AQ22" s="157">
        <f t="shared" si="4"/>
        <v>2.0806401653298372</v>
      </c>
      <c r="AR22" s="157">
        <f t="shared" si="5"/>
        <v>2.461963331890169</v>
      </c>
      <c r="AS22" s="157">
        <f t="shared" si="6"/>
        <v>2.5341007220888607</v>
      </c>
      <c r="AT22" s="157">
        <f t="shared" si="7"/>
        <v>2.6238920359321978</v>
      </c>
      <c r="AU22" s="157">
        <f t="shared" si="8"/>
        <v>2.5210378252334538</v>
      </c>
      <c r="AV22" s="157">
        <f t="shared" si="9"/>
        <v>2.5452176000846425</v>
      </c>
      <c r="AW22" s="157">
        <f t="shared" si="10"/>
        <v>2.7757012940097461</v>
      </c>
      <c r="AX22" s="157">
        <f t="shared" si="11"/>
        <v>2.852636870255294</v>
      </c>
      <c r="AY22" s="157">
        <f t="shared" si="12"/>
        <v>2.7021473464494807</v>
      </c>
      <c r="AZ22" s="157">
        <f t="shared" si="13"/>
        <v>2.9082210425011565</v>
      </c>
      <c r="BA22" s="157">
        <f t="shared" si="14"/>
        <v>2.8686093250975446</v>
      </c>
      <c r="BB22" s="157">
        <f>(AI22/O22)*10</f>
        <v>2.8170014025360297</v>
      </c>
      <c r="BC22" s="157">
        <f t="shared" si="16"/>
        <v>2.8207588294706949</v>
      </c>
      <c r="BD22" s="157">
        <f t="shared" si="17"/>
        <v>2.7527309250731875</v>
      </c>
      <c r="BE22" s="157" t="str">
        <f t="shared" si="18"/>
        <v/>
      </c>
      <c r="BF22" s="52" t="str">
        <f t="shared" si="19"/>
        <v/>
      </c>
      <c r="BI22" s="105"/>
    </row>
    <row r="23" spans="1:61" ht="20.100000000000001" customHeight="1" thickBot="1">
      <c r="A23" s="122" t="s">
        <v>87</v>
      </c>
      <c r="B23" s="196">
        <f>SUM(B16:B18)</f>
        <v>728473.89999999979</v>
      </c>
      <c r="C23" s="155">
        <f>SUM(C16:C18)</f>
        <v>868143.66999999981</v>
      </c>
      <c r="D23" s="155">
        <f>SUM(D16:D18)</f>
        <v>962791.87000000151</v>
      </c>
      <c r="E23" s="155">
        <f t="shared" ref="E23:N23" si="34">SUM(E16:E18)</f>
        <v>786527.00999999943</v>
      </c>
      <c r="F23" s="155">
        <f t="shared" si="34"/>
        <v>786761.36999999953</v>
      </c>
      <c r="G23" s="155">
        <f t="shared" si="34"/>
        <v>751398.26999999967</v>
      </c>
      <c r="H23" s="155">
        <f t="shared" si="34"/>
        <v>756727.27000000025</v>
      </c>
      <c r="I23" s="155">
        <f t="shared" si="34"/>
        <v>858528.7000000003</v>
      </c>
      <c r="J23" s="155">
        <f t="shared" si="34"/>
        <v>762076.04</v>
      </c>
      <c r="K23" s="155">
        <f t="shared" si="34"/>
        <v>809163.8199999996</v>
      </c>
      <c r="L23" s="155">
        <f t="shared" si="34"/>
        <v>868724.61000000057</v>
      </c>
      <c r="M23" s="155">
        <f t="shared" si="34"/>
        <v>852537.59000000043</v>
      </c>
      <c r="N23" s="155">
        <f t="shared" si="34"/>
        <v>855018.950000001</v>
      </c>
      <c r="O23" s="155">
        <f t="shared" ref="O23:Q23" si="35">SUM(O16:O18)</f>
        <v>779776.2899999998</v>
      </c>
      <c r="P23" s="155">
        <f t="shared" ref="P23" si="36">SUM(P16:P18)</f>
        <v>851433.13999999978</v>
      </c>
      <c r="Q23" s="155">
        <f t="shared" si="35"/>
        <v>822918.59000000043</v>
      </c>
      <c r="R23" s="155" t="str">
        <f>IF(R18="","",(SUM(R16:R18)))</f>
        <v/>
      </c>
      <c r="S23" s="55" t="str">
        <f>IF(R23="","",(R23-Q23)/Q23)</f>
        <v/>
      </c>
      <c r="U23" s="110" t="s">
        <v>87</v>
      </c>
      <c r="V23" s="196">
        <f t="shared" ref="V23:AK23" si="37">SUM(V16:V18)</f>
        <v>189279.87400000004</v>
      </c>
      <c r="W23" s="155">
        <f t="shared" si="37"/>
        <v>206246.13400000002</v>
      </c>
      <c r="X23" s="155">
        <f t="shared" si="37"/>
        <v>227564.73100000003</v>
      </c>
      <c r="Y23" s="155">
        <f t="shared" si="37"/>
        <v>223989.65199999989</v>
      </c>
      <c r="Z23" s="155">
        <f t="shared" si="37"/>
        <v>227828.40799999997</v>
      </c>
      <c r="AA23" s="155">
        <f t="shared" si="37"/>
        <v>223073.37500000009</v>
      </c>
      <c r="AB23" s="155">
        <f t="shared" si="37"/>
        <v>229063.12599999984</v>
      </c>
      <c r="AC23" s="155">
        <f t="shared" si="37"/>
        <v>242707.26199999999</v>
      </c>
      <c r="AD23" s="155">
        <f t="shared" si="37"/>
        <v>240093.19299999997</v>
      </c>
      <c r="AE23" s="155">
        <f t="shared" si="37"/>
        <v>243753.495</v>
      </c>
      <c r="AF23" s="155">
        <f t="shared" si="37"/>
        <v>257072.85799999989</v>
      </c>
      <c r="AG23" s="155">
        <f t="shared" si="37"/>
        <v>256615.4160000002</v>
      </c>
      <c r="AH23" s="155">
        <f t="shared" si="37"/>
        <v>264469.51299999969</v>
      </c>
      <c r="AI23" s="155">
        <f>SUM(AI16:AI18)</f>
        <v>243824.8679999999</v>
      </c>
      <c r="AJ23" s="155">
        <f>SUM(AJ16:AJ18)</f>
        <v>267881.39899999992</v>
      </c>
      <c r="AK23" s="155">
        <f t="shared" si="37"/>
        <v>259561.33199999999</v>
      </c>
      <c r="AL23" s="123" t="str">
        <f>IF(AL18="","",SUM(AL16:AL18))</f>
        <v/>
      </c>
      <c r="AM23" s="55" t="str">
        <f t="shared" si="1"/>
        <v/>
      </c>
      <c r="AO23" s="126">
        <f>(V23/B23)*10</f>
        <v>2.5983068713923734</v>
      </c>
      <c r="AP23" s="158">
        <f>(W23/C23)*10</f>
        <v>2.3757143100519302</v>
      </c>
      <c r="AQ23" s="158">
        <f t="shared" ref="AQ23:BA23" si="38">IF(X18="","",(X23/D23)*10)</f>
        <v>2.363592154138149</v>
      </c>
      <c r="AR23" s="158">
        <f t="shared" si="38"/>
        <v>2.8478316593348785</v>
      </c>
      <c r="AS23" s="158">
        <f t="shared" si="38"/>
        <v>2.895775220890676</v>
      </c>
      <c r="AT23" s="158">
        <f t="shared" si="38"/>
        <v>2.9687767979556323</v>
      </c>
      <c r="AU23" s="158">
        <f t="shared" si="38"/>
        <v>3.0270235404625998</v>
      </c>
      <c r="AV23" s="158">
        <f t="shared" si="38"/>
        <v>2.8270139600458304</v>
      </c>
      <c r="AW23" s="158">
        <f t="shared" si="38"/>
        <v>3.1505149144959335</v>
      </c>
      <c r="AX23" s="158">
        <f t="shared" si="38"/>
        <v>3.012412183728137</v>
      </c>
      <c r="AY23" s="158">
        <f t="shared" si="38"/>
        <v>2.9591985197702608</v>
      </c>
      <c r="AZ23" s="158">
        <f t="shared" si="38"/>
        <v>3.0100187840397759</v>
      </c>
      <c r="BA23" s="158">
        <f t="shared" si="38"/>
        <v>3.0931421227564533</v>
      </c>
      <c r="BB23" s="158">
        <f>IF(AI18="","",(AI23/O23)*10)</f>
        <v>3.126856652694582</v>
      </c>
      <c r="BC23" s="158">
        <f t="shared" ref="BC23:BD23" si="39">IF(AJ18="","",(AJ23/P23)*10)</f>
        <v>3.1462411599341786</v>
      </c>
      <c r="BD23" s="158">
        <f t="shared" si="39"/>
        <v>3.1541556498316541</v>
      </c>
      <c r="BE23" s="158" t="str">
        <f t="shared" si="18"/>
        <v/>
      </c>
      <c r="BF23" s="55" t="str">
        <f t="shared" si="19"/>
        <v/>
      </c>
      <c r="BI23" s="105"/>
    </row>
    <row r="24" spans="1:61"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BI24" s="105"/>
    </row>
    <row r="25" spans="1:61" ht="15.75" thickBot="1">
      <c r="S25" s="107" t="s">
        <v>1</v>
      </c>
      <c r="AM25" s="286">
        <v>1000</v>
      </c>
      <c r="BF25" s="286" t="s">
        <v>46</v>
      </c>
      <c r="BI25" s="105"/>
    </row>
    <row r="26" spans="1:61" ht="20.100000000000001" customHeight="1">
      <c r="A26" s="467" t="s">
        <v>2</v>
      </c>
      <c r="B26" s="469" t="s">
        <v>71</v>
      </c>
      <c r="C26" s="463"/>
      <c r="D26" s="463"/>
      <c r="E26" s="463"/>
      <c r="F26" s="463"/>
      <c r="G26" s="463"/>
      <c r="H26" s="463"/>
      <c r="I26" s="463"/>
      <c r="J26" s="463"/>
      <c r="K26" s="463"/>
      <c r="L26" s="463"/>
      <c r="M26" s="463"/>
      <c r="N26" s="463"/>
      <c r="O26" s="463"/>
      <c r="P26" s="463"/>
      <c r="Q26" s="463"/>
      <c r="R26" s="463"/>
      <c r="S26" s="465" t="s">
        <v>151</v>
      </c>
      <c r="U26" s="470" t="s">
        <v>3</v>
      </c>
      <c r="V26" s="462" t="s">
        <v>71</v>
      </c>
      <c r="W26" s="463"/>
      <c r="X26" s="463"/>
      <c r="Y26" s="463"/>
      <c r="Z26" s="463"/>
      <c r="AA26" s="463"/>
      <c r="AB26" s="463"/>
      <c r="AC26" s="463"/>
      <c r="AD26" s="463"/>
      <c r="AE26" s="463"/>
      <c r="AF26" s="463"/>
      <c r="AG26" s="463"/>
      <c r="AH26" s="463"/>
      <c r="AI26" s="463"/>
      <c r="AJ26" s="463"/>
      <c r="AK26" s="463"/>
      <c r="AL26" s="464"/>
      <c r="AM26" s="465" t="s">
        <v>151</v>
      </c>
      <c r="AO26" s="462" t="s">
        <v>71</v>
      </c>
      <c r="AP26" s="463"/>
      <c r="AQ26" s="463"/>
      <c r="AR26" s="463"/>
      <c r="AS26" s="463"/>
      <c r="AT26" s="463"/>
      <c r="AU26" s="463"/>
      <c r="AV26" s="463"/>
      <c r="AW26" s="463"/>
      <c r="AX26" s="463"/>
      <c r="AY26" s="463"/>
      <c r="AZ26" s="463"/>
      <c r="BA26" s="463"/>
      <c r="BB26" s="463"/>
      <c r="BC26" s="463"/>
      <c r="BD26" s="463"/>
      <c r="BE26" s="464"/>
      <c r="BF26" s="465" t="str">
        <f>AM26</f>
        <v>D       2026/2025</v>
      </c>
      <c r="BI26" s="105"/>
    </row>
    <row r="27" spans="1:61" ht="20.100000000000001" customHeight="1" thickBot="1">
      <c r="A27" s="468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3">
        <v>2017</v>
      </c>
      <c r="J27" s="176">
        <v>2018</v>
      </c>
      <c r="K27" s="135">
        <v>2019</v>
      </c>
      <c r="L27" s="262">
        <v>2020</v>
      </c>
      <c r="M27" s="262">
        <v>2021</v>
      </c>
      <c r="N27" s="262">
        <v>2022</v>
      </c>
      <c r="O27" s="262">
        <v>2023</v>
      </c>
      <c r="P27" s="262">
        <v>2024</v>
      </c>
      <c r="Q27" s="262">
        <v>2025</v>
      </c>
      <c r="R27" s="262">
        <v>2026</v>
      </c>
      <c r="S27" s="466"/>
      <c r="U27" s="471"/>
      <c r="V27" s="25">
        <v>2010</v>
      </c>
      <c r="W27" s="135">
        <v>2011</v>
      </c>
      <c r="X27" s="135">
        <v>2012</v>
      </c>
      <c r="Y27" s="135">
        <v>2013</v>
      </c>
      <c r="Z27" s="135">
        <v>2014</v>
      </c>
      <c r="AA27" s="135">
        <v>2015</v>
      </c>
      <c r="AB27" s="135">
        <v>2016</v>
      </c>
      <c r="AC27" s="135">
        <v>2017</v>
      </c>
      <c r="AD27" s="135">
        <v>2018</v>
      </c>
      <c r="AE27" s="135">
        <v>2019</v>
      </c>
      <c r="AF27" s="135">
        <v>2020</v>
      </c>
      <c r="AG27" s="135">
        <v>2021</v>
      </c>
      <c r="AH27" s="135">
        <v>2022</v>
      </c>
      <c r="AI27" s="135">
        <v>2023</v>
      </c>
      <c r="AJ27" s="135">
        <v>2024</v>
      </c>
      <c r="AK27" s="135">
        <v>2025</v>
      </c>
      <c r="AL27" s="133">
        <v>2026</v>
      </c>
      <c r="AM27" s="466"/>
      <c r="AO27" s="25">
        <v>2010</v>
      </c>
      <c r="AP27" s="135">
        <v>2011</v>
      </c>
      <c r="AQ27" s="135">
        <v>2012</v>
      </c>
      <c r="AR27" s="135">
        <v>2013</v>
      </c>
      <c r="AS27" s="135">
        <v>2014</v>
      </c>
      <c r="AT27" s="135">
        <v>2015</v>
      </c>
      <c r="AU27" s="135">
        <v>2016</v>
      </c>
      <c r="AV27" s="135">
        <v>2017</v>
      </c>
      <c r="AW27" s="176">
        <v>2018</v>
      </c>
      <c r="AX27" s="135">
        <v>2019</v>
      </c>
      <c r="AY27" s="135">
        <v>2020</v>
      </c>
      <c r="AZ27" s="135">
        <v>2021</v>
      </c>
      <c r="BA27" s="135">
        <v>2022</v>
      </c>
      <c r="BB27" s="135">
        <v>2023</v>
      </c>
      <c r="BC27" s="135">
        <v>2024</v>
      </c>
      <c r="BD27" s="135">
        <v>2025</v>
      </c>
      <c r="BE27" s="133">
        <v>2026</v>
      </c>
      <c r="BF27" s="466"/>
      <c r="BI27" s="105"/>
    </row>
    <row r="28" spans="1:61" ht="3" customHeight="1" thickBot="1">
      <c r="A28" s="288" t="s">
        <v>88</v>
      </c>
      <c r="B28" s="287"/>
      <c r="C28" s="287"/>
      <c r="D28" s="287"/>
      <c r="E28" s="287"/>
      <c r="F28" s="287"/>
      <c r="G28" s="287"/>
      <c r="H28" s="287"/>
      <c r="I28" s="287"/>
      <c r="J28" s="287"/>
      <c r="K28" s="287"/>
      <c r="L28" s="287"/>
      <c r="M28" s="287"/>
      <c r="N28" s="287"/>
      <c r="O28" s="287"/>
      <c r="P28" s="287"/>
      <c r="Q28" s="287"/>
      <c r="R28" s="287"/>
      <c r="S28" s="289"/>
      <c r="U28" s="288"/>
      <c r="V28" s="290">
        <v>2010</v>
      </c>
      <c r="W28" s="290">
        <v>2011</v>
      </c>
      <c r="X28" s="290">
        <v>2012</v>
      </c>
      <c r="Y28" s="290"/>
      <c r="Z28" s="290"/>
      <c r="AA28" s="290"/>
      <c r="AB28" s="290"/>
      <c r="AC28" s="290"/>
      <c r="AD28" s="287"/>
      <c r="AE28" s="287"/>
      <c r="AF28" s="287"/>
      <c r="AG28" s="287"/>
      <c r="AH28" s="287"/>
      <c r="AI28" s="287"/>
      <c r="AJ28" s="287"/>
      <c r="AK28" s="287"/>
      <c r="AL28" s="290"/>
      <c r="AM28" s="291"/>
      <c r="AO28" s="290"/>
      <c r="AP28" s="290"/>
      <c r="AQ28" s="290"/>
      <c r="AR28" s="290"/>
      <c r="AS28" s="290"/>
      <c r="AT28" s="290"/>
      <c r="AU28" s="290"/>
      <c r="AV28" s="290"/>
      <c r="AW28" s="290"/>
      <c r="AX28" s="290"/>
      <c r="AY28" s="290"/>
      <c r="AZ28" s="290"/>
      <c r="BA28" s="290"/>
      <c r="BB28" s="290"/>
      <c r="BC28" s="290"/>
      <c r="BD28" s="290"/>
      <c r="BE28" s="290"/>
      <c r="BF28" s="289"/>
      <c r="BI28" s="105"/>
    </row>
    <row r="29" spans="1:61" ht="20.100000000000001" customHeight="1">
      <c r="A29" s="120" t="s">
        <v>72</v>
      </c>
      <c r="B29" s="115">
        <v>85580.320000000022</v>
      </c>
      <c r="C29" s="153">
        <v>80916.799999999988</v>
      </c>
      <c r="D29" s="153">
        <v>125346.10000000003</v>
      </c>
      <c r="E29" s="153">
        <v>120157.7999999999</v>
      </c>
      <c r="F29" s="153">
        <v>101957.16000000005</v>
      </c>
      <c r="G29" s="153">
        <v>91780.269999999946</v>
      </c>
      <c r="H29" s="153">
        <v>94208.579999999958</v>
      </c>
      <c r="I29" s="153">
        <v>96265.579999999973</v>
      </c>
      <c r="J29" s="153">
        <v>124755.04</v>
      </c>
      <c r="K29" s="153">
        <v>116531.85999999993</v>
      </c>
      <c r="L29" s="153">
        <v>101982.0299999999</v>
      </c>
      <c r="M29" s="153">
        <v>106330.94999999997</v>
      </c>
      <c r="N29" s="153">
        <v>98697.339999999938</v>
      </c>
      <c r="O29" s="153">
        <v>97718.039999999979</v>
      </c>
      <c r="P29" s="153">
        <v>99971.109999999986</v>
      </c>
      <c r="Q29" s="153">
        <v>113553.34999999995</v>
      </c>
      <c r="R29" s="153">
        <v>87225.900000000067</v>
      </c>
      <c r="S29" s="61">
        <f t="shared" ref="S29:S45" si="40">IF(R29="","",(R29-Q29)/Q29)</f>
        <v>-0.2318509317426557</v>
      </c>
      <c r="U29" s="109" t="s">
        <v>72</v>
      </c>
      <c r="V29" s="39">
        <v>23270.865999999998</v>
      </c>
      <c r="W29" s="153">
        <v>22495.121000000003</v>
      </c>
      <c r="X29" s="153">
        <v>24799.759999999984</v>
      </c>
      <c r="Y29" s="153">
        <v>25615.480000000018</v>
      </c>
      <c r="Z29" s="153">
        <v>29400.613000000012</v>
      </c>
      <c r="AA29" s="153">
        <v>25803.076000000012</v>
      </c>
      <c r="AB29" s="153">
        <v>26846.136999999999</v>
      </c>
      <c r="AC29" s="153">
        <v>26379.177</v>
      </c>
      <c r="AD29" s="153">
        <v>31298.861000000001</v>
      </c>
      <c r="AE29" s="153">
        <v>31619.378999999994</v>
      </c>
      <c r="AF29" s="153">
        <v>28181.773000000012</v>
      </c>
      <c r="AG29" s="153">
        <v>29969.556000000044</v>
      </c>
      <c r="AH29" s="153">
        <v>27448.124000000014</v>
      </c>
      <c r="AI29" s="153">
        <v>27409.352000000024</v>
      </c>
      <c r="AJ29" s="153">
        <v>29052.251999999982</v>
      </c>
      <c r="AK29" s="153">
        <v>30523.398000000034</v>
      </c>
      <c r="AL29" s="112">
        <v>25570.863000000016</v>
      </c>
      <c r="AM29" s="61">
        <f>(AL29-AK29)/AK29</f>
        <v>-0.16225372417579501</v>
      </c>
      <c r="AO29" s="197">
        <f t="shared" ref="AO29:AO38" si="41">(V29/B29)*10</f>
        <v>2.7191842704023532</v>
      </c>
      <c r="AP29" s="156">
        <f t="shared" ref="AP29:AP38" si="42">(W29/C29)*10</f>
        <v>2.7800309700828514</v>
      </c>
      <c r="AQ29" s="156">
        <f t="shared" ref="AQ29:AQ38" si="43">(X29/D29)*10</f>
        <v>1.9785027216642543</v>
      </c>
      <c r="AR29" s="156">
        <f t="shared" ref="AR29:AR38" si="44">(Y29/E29)*10</f>
        <v>2.1318199900464254</v>
      </c>
      <c r="AS29" s="156">
        <f t="shared" ref="AS29:AS38" si="45">(Z29/F29)*10</f>
        <v>2.8836241613634588</v>
      </c>
      <c r="AT29" s="156">
        <f t="shared" ref="AT29:AT38" si="46">(AA29/G29)*10</f>
        <v>2.8113968285340656</v>
      </c>
      <c r="AU29" s="156">
        <f t="shared" ref="AU29:AU38" si="47">(AB29/H29)*10</f>
        <v>2.849648832409958</v>
      </c>
      <c r="AV29" s="156">
        <f t="shared" ref="AV29:AV38" si="48">(AC29/I29)*10</f>
        <v>2.7402501496381166</v>
      </c>
      <c r="AW29" s="156">
        <f t="shared" ref="AW29:AW38" si="49">(AD29/J29)*10</f>
        <v>2.5088253749107055</v>
      </c>
      <c r="AX29" s="156">
        <f t="shared" ref="AX29:AX38" si="50">(AE29/K29)*10</f>
        <v>2.713367743379365</v>
      </c>
      <c r="AY29" s="156">
        <f t="shared" ref="AY29:AY38" si="51">(AF29/L29)*10</f>
        <v>2.7634057686437541</v>
      </c>
      <c r="AZ29" s="156">
        <f t="shared" ref="AZ29:AZ38" si="52">(AG29/M29)*10</f>
        <v>2.8185167159702846</v>
      </c>
      <c r="BA29" s="156">
        <f t="shared" ref="BA29:BA38" si="53">(AH29/N29)*10</f>
        <v>2.7810398942869212</v>
      </c>
      <c r="BB29" s="156">
        <f t="shared" ref="BB29:BB38" si="54">(AI29/O29)*10</f>
        <v>2.8049428744170504</v>
      </c>
      <c r="BC29" s="156">
        <f t="shared" ref="BC29:BC38" si="55">(AJ29/P29)*10</f>
        <v>2.9060647621097724</v>
      </c>
      <c r="BD29" s="156">
        <f t="shared" ref="BD29:BE38" si="56">(AK29/Q29)*10</f>
        <v>2.6880226783269756</v>
      </c>
      <c r="BE29" s="156">
        <f t="shared" si="56"/>
        <v>2.9315676880376125</v>
      </c>
      <c r="BF29" s="61">
        <f t="shared" ref="BF29:BF45" si="57">IF(BE29="","",(BE29-BD29)/BD29)</f>
        <v>9.0603777890080603E-2</v>
      </c>
      <c r="BI29" s="105"/>
    </row>
    <row r="30" spans="1:61" ht="20.100000000000001" customHeight="1">
      <c r="A30" s="121" t="s">
        <v>73</v>
      </c>
      <c r="B30" s="117">
        <v>88844.739999999976</v>
      </c>
      <c r="C30" s="154">
        <v>127722.29999999996</v>
      </c>
      <c r="D30" s="154">
        <v>128469.03999999996</v>
      </c>
      <c r="E30" s="154">
        <v>149512.51999999999</v>
      </c>
      <c r="F30" s="154">
        <v>109776.64999999998</v>
      </c>
      <c r="G30" s="154">
        <v>98756.11</v>
      </c>
      <c r="H30" s="154">
        <v>114532.42999999993</v>
      </c>
      <c r="I30" s="154">
        <v>102519.81000000003</v>
      </c>
      <c r="J30" s="154">
        <v>148191.60999999999</v>
      </c>
      <c r="K30" s="154">
        <v>114647.40999999992</v>
      </c>
      <c r="L30" s="154">
        <v>104015.04000000004</v>
      </c>
      <c r="M30" s="154">
        <v>110889.24999999993</v>
      </c>
      <c r="N30" s="154">
        <v>107266.15999999999</v>
      </c>
      <c r="O30" s="154">
        <v>99149.019999999931</v>
      </c>
      <c r="P30" s="154">
        <v>116909.73000000004</v>
      </c>
      <c r="Q30" s="154">
        <v>130686.72000000003</v>
      </c>
      <c r="R30" s="154">
        <v>105564.65000000004</v>
      </c>
      <c r="S30" s="52">
        <f t="shared" si="40"/>
        <v>-0.19223123818548654</v>
      </c>
      <c r="U30" s="109" t="s">
        <v>73</v>
      </c>
      <c r="V30" s="19">
        <v>24769.378999999986</v>
      </c>
      <c r="W30" s="154">
        <v>26090.180999999997</v>
      </c>
      <c r="X30" s="154">
        <v>26845.964000000011</v>
      </c>
      <c r="Y30" s="154">
        <v>29407.368999999981</v>
      </c>
      <c r="Z30" s="154">
        <v>29868.044999999998</v>
      </c>
      <c r="AA30" s="154">
        <v>27835.92599999997</v>
      </c>
      <c r="AB30" s="154">
        <v>29206.410000000018</v>
      </c>
      <c r="AC30" s="154">
        <v>26234.001999999982</v>
      </c>
      <c r="AD30" s="154">
        <v>31644.39</v>
      </c>
      <c r="AE30" s="154">
        <v>32055.040000000023</v>
      </c>
      <c r="AF30" s="154">
        <v>26905.675000000007</v>
      </c>
      <c r="AG30" s="154">
        <v>29964.09199999999</v>
      </c>
      <c r="AH30" s="154">
        <v>30612.233000000022</v>
      </c>
      <c r="AI30" s="154">
        <v>27807.31499999997</v>
      </c>
      <c r="AJ30" s="154">
        <v>32092.275999999983</v>
      </c>
      <c r="AK30" s="154">
        <v>32076.341999999986</v>
      </c>
      <c r="AL30" s="119">
        <v>29976.455999999995</v>
      </c>
      <c r="AM30" s="52">
        <f t="shared" ref="AM30:AM45" si="58">IF(AL30="","",(AL30-AK30)/AK30)</f>
        <v>-6.5465257852656403E-2</v>
      </c>
      <c r="AO30" s="198">
        <f t="shared" si="41"/>
        <v>2.7879398375187985</v>
      </c>
      <c r="AP30" s="157">
        <f t="shared" si="42"/>
        <v>2.0427271510143492</v>
      </c>
      <c r="AQ30" s="157">
        <f t="shared" si="43"/>
        <v>2.0896835533292704</v>
      </c>
      <c r="AR30" s="157">
        <f t="shared" si="44"/>
        <v>1.9668833753855519</v>
      </c>
      <c r="AS30" s="157">
        <f t="shared" si="45"/>
        <v>2.7208012815111413</v>
      </c>
      <c r="AT30" s="157">
        <f t="shared" si="46"/>
        <v>2.8186535496385967</v>
      </c>
      <c r="AU30" s="157">
        <f t="shared" si="47"/>
        <v>2.5500559099287456</v>
      </c>
      <c r="AV30" s="157">
        <f t="shared" si="48"/>
        <v>2.5589202711163801</v>
      </c>
      <c r="AW30" s="157">
        <f t="shared" si="49"/>
        <v>2.135369876877645</v>
      </c>
      <c r="AX30" s="157">
        <f t="shared" si="50"/>
        <v>2.795967218099392</v>
      </c>
      <c r="AY30" s="157">
        <f t="shared" si="51"/>
        <v>2.5867100565456687</v>
      </c>
      <c r="AZ30" s="157">
        <f t="shared" si="52"/>
        <v>2.702163825618805</v>
      </c>
      <c r="BA30" s="157">
        <f t="shared" si="53"/>
        <v>2.8538574514087225</v>
      </c>
      <c r="BB30" s="157">
        <f t="shared" si="54"/>
        <v>2.8045980686445504</v>
      </c>
      <c r="BC30" s="157">
        <f t="shared" si="55"/>
        <v>2.745047482360961</v>
      </c>
      <c r="BD30" s="157">
        <f t="shared" si="56"/>
        <v>2.4544454096024433</v>
      </c>
      <c r="BE30" s="157">
        <f t="shared" si="56"/>
        <v>2.83963012239419</v>
      </c>
      <c r="BF30" s="52">
        <f t="shared" si="57"/>
        <v>0.1569335016720281</v>
      </c>
      <c r="BI30" s="105"/>
    </row>
    <row r="31" spans="1:61" ht="20.100000000000001" customHeight="1">
      <c r="A31" s="121" t="s">
        <v>74</v>
      </c>
      <c r="B31" s="117">
        <v>163017.80000000002</v>
      </c>
      <c r="C31" s="154">
        <v>124161.32999999994</v>
      </c>
      <c r="D31" s="154">
        <v>181017.38999999993</v>
      </c>
      <c r="E31" s="154">
        <v>128321.88000000003</v>
      </c>
      <c r="F31" s="154">
        <v>109180.21999999993</v>
      </c>
      <c r="G31" s="154">
        <v>128703.72000000002</v>
      </c>
      <c r="H31" s="154">
        <v>167047.14999999997</v>
      </c>
      <c r="I31" s="154">
        <v>131035.77999999998</v>
      </c>
      <c r="J31" s="154">
        <v>136350.32999999999</v>
      </c>
      <c r="K31" s="154">
        <v>131403.34</v>
      </c>
      <c r="L31" s="154">
        <v>117972.88000000002</v>
      </c>
      <c r="M31" s="154">
        <v>154297.81000000003</v>
      </c>
      <c r="N31" s="154">
        <v>137828.98999999985</v>
      </c>
      <c r="O31" s="154">
        <v>137733.08000000005</v>
      </c>
      <c r="P31" s="154">
        <v>135113.56000000003</v>
      </c>
      <c r="Q31" s="154">
        <v>138721.73000000001</v>
      </c>
      <c r="R31" s="154">
        <v>122694.69999999994</v>
      </c>
      <c r="S31" s="52">
        <f t="shared" si="40"/>
        <v>-0.11553366585033267</v>
      </c>
      <c r="U31" s="109" t="s">
        <v>74</v>
      </c>
      <c r="V31" s="19">
        <v>34176.324999999983</v>
      </c>
      <c r="W31" s="154">
        <v>30181.553999999996</v>
      </c>
      <c r="X31" s="154">
        <v>34669.633000000002</v>
      </c>
      <c r="Y31" s="154">
        <v>29423.860999999994</v>
      </c>
      <c r="Z31" s="154">
        <v>29544.088000000018</v>
      </c>
      <c r="AA31" s="154">
        <v>34831.201999999983</v>
      </c>
      <c r="AB31" s="154">
        <v>34959.243999999999</v>
      </c>
      <c r="AC31" s="154">
        <v>36752.83499999997</v>
      </c>
      <c r="AD31" s="154">
        <v>36699.917000000001</v>
      </c>
      <c r="AE31" s="154">
        <v>35665.698999999964</v>
      </c>
      <c r="AF31" s="154">
        <v>30966.271999999997</v>
      </c>
      <c r="AG31" s="154">
        <v>41575.407999999974</v>
      </c>
      <c r="AH31" s="154">
        <v>38835.720000000016</v>
      </c>
      <c r="AI31" s="154">
        <v>38540.090000000004</v>
      </c>
      <c r="AJ31" s="154">
        <v>34052.203999999998</v>
      </c>
      <c r="AK31" s="154">
        <v>34299.871999999981</v>
      </c>
      <c r="AL31" s="119">
        <v>33827.359999999964</v>
      </c>
      <c r="AM31" s="52">
        <f t="shared" si="58"/>
        <v>-1.3775911466958748E-2</v>
      </c>
      <c r="AO31" s="198">
        <f t="shared" si="41"/>
        <v>2.0964781146598703</v>
      </c>
      <c r="AP31" s="157">
        <f t="shared" si="42"/>
        <v>2.4308336581123937</v>
      </c>
      <c r="AQ31" s="157">
        <f t="shared" si="43"/>
        <v>1.9152653234034593</v>
      </c>
      <c r="AR31" s="157">
        <f t="shared" si="44"/>
        <v>2.2929730300085991</v>
      </c>
      <c r="AS31" s="157">
        <f t="shared" si="45"/>
        <v>2.7059927155303445</v>
      </c>
      <c r="AT31" s="157">
        <f t="shared" si="46"/>
        <v>2.7063088774745574</v>
      </c>
      <c r="AU31" s="157">
        <f t="shared" si="47"/>
        <v>2.0927770392969895</v>
      </c>
      <c r="AV31" s="157">
        <f t="shared" si="48"/>
        <v>2.8047938509619263</v>
      </c>
      <c r="AW31" s="157">
        <f t="shared" si="49"/>
        <v>2.691589892008329</v>
      </c>
      <c r="AX31" s="157">
        <f t="shared" si="50"/>
        <v>2.7142155595131729</v>
      </c>
      <c r="AY31" s="157">
        <f t="shared" si="51"/>
        <v>2.6248636127218381</v>
      </c>
      <c r="AZ31" s="157">
        <f t="shared" si="52"/>
        <v>2.6944911272557897</v>
      </c>
      <c r="BA31" s="157">
        <f t="shared" si="53"/>
        <v>2.8176742788291529</v>
      </c>
      <c r="BB31" s="157">
        <f t="shared" si="54"/>
        <v>2.7981723780518082</v>
      </c>
      <c r="BC31" s="157">
        <f t="shared" si="55"/>
        <v>2.5202654715041177</v>
      </c>
      <c r="BD31" s="157">
        <f t="shared" si="56"/>
        <v>2.4725666267281974</v>
      </c>
      <c r="BE31" s="157">
        <f t="shared" ref="BE31" si="59">(AL31/R31)*10</f>
        <v>2.75703514495736</v>
      </c>
      <c r="BF31" s="52">
        <f t="shared" ref="BF31" si="60">IF(BE31="","",(BE31-BD31)/BD31)</f>
        <v>0.11504988992170584</v>
      </c>
      <c r="BI31" s="105"/>
    </row>
    <row r="32" spans="1:61" ht="20.100000000000001" customHeight="1">
      <c r="A32" s="121" t="s">
        <v>75</v>
      </c>
      <c r="B32" s="117">
        <v>129054.22999999992</v>
      </c>
      <c r="C32" s="154">
        <v>143928.69999999998</v>
      </c>
      <c r="D32" s="154">
        <v>130551.29999999993</v>
      </c>
      <c r="E32" s="154">
        <v>168057.08999999997</v>
      </c>
      <c r="F32" s="154">
        <v>116200.55999999991</v>
      </c>
      <c r="G32" s="154">
        <v>126285.80000000003</v>
      </c>
      <c r="H32" s="154">
        <v>162799.5</v>
      </c>
      <c r="I32" s="154">
        <v>135156.71</v>
      </c>
      <c r="J32" s="154">
        <v>164204.01</v>
      </c>
      <c r="K32" s="154">
        <v>132405.87000000008</v>
      </c>
      <c r="L32" s="154">
        <v>104241.91999999998</v>
      </c>
      <c r="M32" s="154">
        <v>136765.19999999995</v>
      </c>
      <c r="N32" s="154">
        <v>132267.31999999972</v>
      </c>
      <c r="O32" s="154">
        <v>116649.26000000007</v>
      </c>
      <c r="P32" s="154">
        <v>147483.00000000003</v>
      </c>
      <c r="Q32" s="154">
        <v>146612.74999999988</v>
      </c>
      <c r="R32" s="154">
        <v>117787.63999999998</v>
      </c>
      <c r="S32" s="52">
        <f t="shared" si="40"/>
        <v>-0.19660711636607267</v>
      </c>
      <c r="U32" s="109" t="s">
        <v>75</v>
      </c>
      <c r="V32" s="19">
        <v>29571.834999999992</v>
      </c>
      <c r="W32" s="154">
        <v>27556.182000000004</v>
      </c>
      <c r="X32" s="154">
        <v>27462.67</v>
      </c>
      <c r="Y32" s="154">
        <v>33693.252999999975</v>
      </c>
      <c r="Z32" s="154">
        <v>31434.276000000013</v>
      </c>
      <c r="AA32" s="154">
        <v>35272.59899999998</v>
      </c>
      <c r="AB32" s="154">
        <v>32738.878999999994</v>
      </c>
      <c r="AC32" s="154">
        <v>32002.925999999999</v>
      </c>
      <c r="AD32" s="154">
        <v>37177.171999999999</v>
      </c>
      <c r="AE32" s="154">
        <v>34138.758999999991</v>
      </c>
      <c r="AF32" s="154">
        <v>27197.232999999986</v>
      </c>
      <c r="AG32" s="154">
        <v>36264.787000000062</v>
      </c>
      <c r="AH32" s="154">
        <v>35088.123000000021</v>
      </c>
      <c r="AI32" s="154">
        <v>31355.767000000014</v>
      </c>
      <c r="AJ32" s="154">
        <v>35430.792000000016</v>
      </c>
      <c r="AK32" s="154">
        <v>35349.999000000033</v>
      </c>
      <c r="AL32" s="119">
        <v>33772.526000000027</v>
      </c>
      <c r="AM32" s="52">
        <f t="shared" si="58"/>
        <v>-4.4624414275089626E-2</v>
      </c>
      <c r="AO32" s="198">
        <f t="shared" si="41"/>
        <v>2.2914270225780289</v>
      </c>
      <c r="AP32" s="157">
        <f t="shared" si="42"/>
        <v>1.9145717289185553</v>
      </c>
      <c r="AQ32" s="157">
        <f t="shared" si="43"/>
        <v>2.1035922277296368</v>
      </c>
      <c r="AR32" s="157">
        <f t="shared" si="44"/>
        <v>2.004869476200021</v>
      </c>
      <c r="AS32" s="157">
        <f t="shared" si="45"/>
        <v>2.7051742263548508</v>
      </c>
      <c r="AT32" s="157">
        <f t="shared" si="46"/>
        <v>2.7930772105810764</v>
      </c>
      <c r="AU32" s="157">
        <f t="shared" si="47"/>
        <v>2.0109938298336294</v>
      </c>
      <c r="AV32" s="157">
        <f t="shared" si="48"/>
        <v>2.3678384891138591</v>
      </c>
      <c r="AW32" s="157">
        <f t="shared" si="49"/>
        <v>2.2640842936783332</v>
      </c>
      <c r="AX32" s="157">
        <f t="shared" si="50"/>
        <v>2.578341806144997</v>
      </c>
      <c r="AY32" s="157">
        <f t="shared" si="51"/>
        <v>2.6090495071464521</v>
      </c>
      <c r="AZ32" s="157">
        <f t="shared" si="52"/>
        <v>2.6516092544009791</v>
      </c>
      <c r="BA32" s="157">
        <f t="shared" si="53"/>
        <v>2.6528187763991968</v>
      </c>
      <c r="BB32" s="157">
        <f t="shared" si="54"/>
        <v>2.6880382267319995</v>
      </c>
      <c r="BC32" s="157">
        <f t="shared" si="55"/>
        <v>2.4023644759056979</v>
      </c>
      <c r="BD32" s="157">
        <f t="shared" si="56"/>
        <v>2.4111135627699545</v>
      </c>
      <c r="BE32" s="157">
        <f t="shared" ref="BE32" si="61">(AL32/R32)*10</f>
        <v>2.8672385319885887</v>
      </c>
      <c r="BF32" s="52">
        <f t="shared" ref="BF32" si="62">IF(BE32="","",(BE32-BD32)/BD32)</f>
        <v>0.1891760621571989</v>
      </c>
      <c r="BI32" s="105"/>
    </row>
    <row r="33" spans="1:61" ht="20.100000000000001" customHeight="1">
      <c r="A33" s="121" t="s">
        <v>76</v>
      </c>
      <c r="B33" s="117">
        <v>118132.11000000003</v>
      </c>
      <c r="C33" s="154">
        <v>147173.66999999995</v>
      </c>
      <c r="D33" s="154">
        <v>167545.44000000024</v>
      </c>
      <c r="E33" s="154">
        <v>131905.74000000005</v>
      </c>
      <c r="F33" s="154">
        <v>115807.50000000003</v>
      </c>
      <c r="G33" s="154">
        <v>114798.86000000002</v>
      </c>
      <c r="H33" s="154">
        <v>138304.09999999992</v>
      </c>
      <c r="I33" s="154">
        <v>134536.19999999998</v>
      </c>
      <c r="J33" s="154">
        <v>144042.04</v>
      </c>
      <c r="K33" s="154">
        <v>143487.67999999993</v>
      </c>
      <c r="L33" s="154">
        <v>113189.59999999996</v>
      </c>
      <c r="M33" s="154">
        <v>129682.74999999996</v>
      </c>
      <c r="N33" s="154">
        <v>128958.65999999997</v>
      </c>
      <c r="O33" s="154">
        <v>128808.54999999996</v>
      </c>
      <c r="P33" s="154">
        <v>152707.31</v>
      </c>
      <c r="Q33" s="154">
        <v>149186.7000000001</v>
      </c>
      <c r="R33" s="154"/>
      <c r="S33" s="52" t="str">
        <f t="shared" si="40"/>
        <v/>
      </c>
      <c r="U33" s="109" t="s">
        <v>76</v>
      </c>
      <c r="V33" s="19">
        <v>29004.790999999972</v>
      </c>
      <c r="W33" s="154">
        <v>32396.498</v>
      </c>
      <c r="X33" s="154">
        <v>31705.719999999998</v>
      </c>
      <c r="Y33" s="154">
        <v>31122.389999999996</v>
      </c>
      <c r="Z33" s="154">
        <v>31058.100000000006</v>
      </c>
      <c r="AA33" s="154">
        <v>31539.86900000001</v>
      </c>
      <c r="AB33" s="154">
        <v>33068.363999999994</v>
      </c>
      <c r="AC33" s="154">
        <v>35573.933999999957</v>
      </c>
      <c r="AD33" s="154">
        <v>34606.108999999997</v>
      </c>
      <c r="AE33" s="154">
        <v>36493.042000000009</v>
      </c>
      <c r="AF33" s="154">
        <v>28939.759999999998</v>
      </c>
      <c r="AG33" s="154">
        <v>35107.968000000023</v>
      </c>
      <c r="AH33" s="154">
        <v>34502.495999999999</v>
      </c>
      <c r="AI33" s="154">
        <v>34636.10500000001</v>
      </c>
      <c r="AJ33" s="154">
        <v>36279.495000000017</v>
      </c>
      <c r="AK33" s="154">
        <v>37899.821000000018</v>
      </c>
      <c r="AL33" s="119"/>
      <c r="AM33" s="52" t="str">
        <f t="shared" si="58"/>
        <v/>
      </c>
      <c r="AO33" s="198">
        <f t="shared" si="41"/>
        <v>2.4552842575993914</v>
      </c>
      <c r="AP33" s="157">
        <f t="shared" si="42"/>
        <v>2.2012427902355096</v>
      </c>
      <c r="AQ33" s="157">
        <f t="shared" si="43"/>
        <v>1.8923654382954234</v>
      </c>
      <c r="AR33" s="157">
        <f t="shared" si="44"/>
        <v>2.3594416740317734</v>
      </c>
      <c r="AS33" s="157">
        <f t="shared" si="45"/>
        <v>2.6818729356906932</v>
      </c>
      <c r="AT33" s="157">
        <f t="shared" si="46"/>
        <v>2.7474026310017368</v>
      </c>
      <c r="AU33" s="157">
        <f t="shared" si="47"/>
        <v>2.3909894211379137</v>
      </c>
      <c r="AV33" s="157">
        <f t="shared" si="48"/>
        <v>2.6441904855347453</v>
      </c>
      <c r="AW33" s="157">
        <f t="shared" si="49"/>
        <v>2.4025006171809284</v>
      </c>
      <c r="AX33" s="157">
        <f t="shared" si="50"/>
        <v>2.5432874794546838</v>
      </c>
      <c r="AY33" s="157">
        <f t="shared" si="51"/>
        <v>2.5567507968930014</v>
      </c>
      <c r="AZ33" s="157">
        <f t="shared" si="52"/>
        <v>2.7072195800906469</v>
      </c>
      <c r="BA33" s="157">
        <f t="shared" si="53"/>
        <v>2.6754694876637215</v>
      </c>
      <c r="BB33" s="157">
        <f t="shared" si="54"/>
        <v>2.6889600884413358</v>
      </c>
      <c r="BC33" s="157">
        <f t="shared" si="55"/>
        <v>2.3757536558007613</v>
      </c>
      <c r="BD33" s="157">
        <f t="shared" si="56"/>
        <v>2.5404289390408117</v>
      </c>
      <c r="BE33" s="157"/>
      <c r="BF33" s="52" t="str">
        <f t="shared" si="57"/>
        <v/>
      </c>
      <c r="BI33" s="105"/>
    </row>
    <row r="34" spans="1:61" ht="20.100000000000001" customHeight="1">
      <c r="A34" s="121" t="s">
        <v>77</v>
      </c>
      <c r="B34" s="117">
        <v>135211.27999999997</v>
      </c>
      <c r="C34" s="154">
        <v>175317.34000000005</v>
      </c>
      <c r="D34" s="154">
        <v>118154.39000000004</v>
      </c>
      <c r="E34" s="154">
        <v>152399.24000000002</v>
      </c>
      <c r="F34" s="154">
        <v>114737.72999999998</v>
      </c>
      <c r="G34" s="154">
        <v>115427.66999999995</v>
      </c>
      <c r="H34" s="154">
        <v>126613.06000000001</v>
      </c>
      <c r="I34" s="154">
        <v>156897.32000000004</v>
      </c>
      <c r="J34" s="154">
        <v>146611.98000000001</v>
      </c>
      <c r="K34" s="154">
        <v>114891.16999999987</v>
      </c>
      <c r="L34" s="154">
        <v>131146.98999999996</v>
      </c>
      <c r="M34" s="154">
        <v>136351.87999999995</v>
      </c>
      <c r="N34" s="154">
        <v>120909.85999999999</v>
      </c>
      <c r="O34" s="154">
        <v>127966.80999999991</v>
      </c>
      <c r="P34" s="154">
        <v>136448.87999999992</v>
      </c>
      <c r="Q34" s="154">
        <v>132271.41000000012</v>
      </c>
      <c r="R34" s="154"/>
      <c r="S34" s="52" t="str">
        <f t="shared" si="40"/>
        <v/>
      </c>
      <c r="U34" s="109" t="s">
        <v>77</v>
      </c>
      <c r="V34" s="19">
        <v>28421.635000000002</v>
      </c>
      <c r="W34" s="154">
        <v>31101.468000000008</v>
      </c>
      <c r="X34" s="154">
        <v>27821.58</v>
      </c>
      <c r="Y34" s="154">
        <v>30041.770000000019</v>
      </c>
      <c r="Z34" s="154">
        <v>29496.788000000015</v>
      </c>
      <c r="AA34" s="154">
        <v>31068.588000000022</v>
      </c>
      <c r="AB34" s="154">
        <v>31963.873999999989</v>
      </c>
      <c r="AC34" s="154">
        <v>36419.877999999997</v>
      </c>
      <c r="AD34" s="154">
        <v>35474.750999999997</v>
      </c>
      <c r="AE34" s="154">
        <v>29960.277999999991</v>
      </c>
      <c r="AF34" s="154">
        <v>34243.893000000018</v>
      </c>
      <c r="AG34" s="154">
        <v>37052.935999999958</v>
      </c>
      <c r="AH34" s="154">
        <v>32003.355000000043</v>
      </c>
      <c r="AI34" s="154">
        <v>34450.578000000001</v>
      </c>
      <c r="AJ34" s="154">
        <v>32505.954999999998</v>
      </c>
      <c r="AK34" s="154">
        <v>33403.918999999973</v>
      </c>
      <c r="AL34" s="119"/>
      <c r="AM34" s="52" t="str">
        <f t="shared" si="58"/>
        <v/>
      </c>
      <c r="AO34" s="198">
        <f t="shared" si="41"/>
        <v>2.1020165625234823</v>
      </c>
      <c r="AP34" s="157">
        <f t="shared" si="42"/>
        <v>1.7740098041642658</v>
      </c>
      <c r="AQ34" s="157">
        <f t="shared" si="43"/>
        <v>2.354680177351006</v>
      </c>
      <c r="AR34" s="157">
        <f t="shared" si="44"/>
        <v>1.9712545810595916</v>
      </c>
      <c r="AS34" s="157">
        <f t="shared" si="45"/>
        <v>2.5708010782503732</v>
      </c>
      <c r="AT34" s="157">
        <f t="shared" si="46"/>
        <v>2.691606613908089</v>
      </c>
      <c r="AU34" s="157">
        <f t="shared" si="47"/>
        <v>2.5245321454200687</v>
      </c>
      <c r="AV34" s="157">
        <f t="shared" si="48"/>
        <v>2.3212555829506831</v>
      </c>
      <c r="AW34" s="157">
        <f t="shared" si="49"/>
        <v>2.4196352167128494</v>
      </c>
      <c r="AX34" s="157">
        <f t="shared" si="50"/>
        <v>2.6077093653063175</v>
      </c>
      <c r="AY34" s="157">
        <f t="shared" si="51"/>
        <v>2.6111078111666934</v>
      </c>
      <c r="AZ34" s="157">
        <f t="shared" si="52"/>
        <v>2.7174495870537294</v>
      </c>
      <c r="BA34" s="157">
        <f t="shared" si="53"/>
        <v>2.6468771860293314</v>
      </c>
      <c r="BB34" s="157">
        <f t="shared" si="54"/>
        <v>2.6921494721951751</v>
      </c>
      <c r="BC34" s="157">
        <f t="shared" si="55"/>
        <v>2.3822808219459199</v>
      </c>
      <c r="BD34" s="157">
        <f t="shared" si="56"/>
        <v>2.5254073423727732</v>
      </c>
      <c r="BE34" s="157"/>
      <c r="BF34" s="52" t="str">
        <f t="shared" ref="BF34:BF37" si="63">IF(BE34="","",(BE34-BD34)/BD34)</f>
        <v/>
      </c>
      <c r="BI34" s="105"/>
    </row>
    <row r="35" spans="1:61" ht="20.100000000000001" customHeight="1">
      <c r="A35" s="121" t="s">
        <v>78</v>
      </c>
      <c r="B35" s="117">
        <v>127394.07999999993</v>
      </c>
      <c r="C35" s="154">
        <v>153173.20000000004</v>
      </c>
      <c r="D35" s="154">
        <v>157184.51</v>
      </c>
      <c r="E35" s="154">
        <v>153334.56</v>
      </c>
      <c r="F35" s="154">
        <v>127866.06000000003</v>
      </c>
      <c r="G35" s="154">
        <v>125620.06999999993</v>
      </c>
      <c r="H35" s="154">
        <v>136980</v>
      </c>
      <c r="I35" s="154">
        <v>143925.01</v>
      </c>
      <c r="J35" s="154">
        <v>137723</v>
      </c>
      <c r="K35" s="154">
        <v>141500.09</v>
      </c>
      <c r="L35" s="154">
        <v>149245.17000000007</v>
      </c>
      <c r="M35" s="154">
        <v>119980.09000000004</v>
      </c>
      <c r="N35" s="154">
        <v>129975.99999999996</v>
      </c>
      <c r="O35" s="154">
        <v>123984.84999999993</v>
      </c>
      <c r="P35" s="154">
        <v>131488.37</v>
      </c>
      <c r="Q35" s="154">
        <v>120234.07000000007</v>
      </c>
      <c r="R35" s="154"/>
      <c r="S35" s="52" t="str">
        <f t="shared" si="40"/>
        <v/>
      </c>
      <c r="U35" s="109" t="s">
        <v>78</v>
      </c>
      <c r="V35" s="19">
        <v>32779.412000000004</v>
      </c>
      <c r="W35" s="154">
        <v>32399.374999999993</v>
      </c>
      <c r="X35" s="154">
        <v>32672.658999999996</v>
      </c>
      <c r="Y35" s="154">
        <v>33859.816999999988</v>
      </c>
      <c r="Z35" s="154">
        <v>36267.96699999999</v>
      </c>
      <c r="AA35" s="154">
        <v>36630.704999999973</v>
      </c>
      <c r="AB35" s="154">
        <v>36275.366999999962</v>
      </c>
      <c r="AC35" s="154">
        <v>35138.28200000005</v>
      </c>
      <c r="AD35" s="154">
        <v>35499.514000000003</v>
      </c>
      <c r="AE35" s="154">
        <v>41925.194999999985</v>
      </c>
      <c r="AF35" s="154">
        <v>39852.698999999964</v>
      </c>
      <c r="AG35" s="154">
        <v>35007.287999999979</v>
      </c>
      <c r="AH35" s="154">
        <v>33825.857000000018</v>
      </c>
      <c r="AI35" s="154">
        <v>33345.652999999977</v>
      </c>
      <c r="AJ35" s="154">
        <v>33866.552999999993</v>
      </c>
      <c r="AK35" s="154">
        <v>33349.91800000002</v>
      </c>
      <c r="AL35" s="119"/>
      <c r="AM35" s="52" t="str">
        <f t="shared" si="58"/>
        <v/>
      </c>
      <c r="AO35" s="198">
        <f t="shared" si="41"/>
        <v>2.5730718413288924</v>
      </c>
      <c r="AP35" s="157">
        <f t="shared" si="42"/>
        <v>2.1152117341675951</v>
      </c>
      <c r="AQ35" s="157">
        <f t="shared" si="43"/>
        <v>2.0786182429808124</v>
      </c>
      <c r="AR35" s="157">
        <f t="shared" si="44"/>
        <v>2.2082312689324564</v>
      </c>
      <c r="AS35" s="157">
        <f t="shared" si="45"/>
        <v>2.8364029516511247</v>
      </c>
      <c r="AT35" s="157">
        <f t="shared" si="46"/>
        <v>2.9159914494554884</v>
      </c>
      <c r="AU35" s="157">
        <f t="shared" si="47"/>
        <v>2.6482236092860245</v>
      </c>
      <c r="AV35" s="157">
        <f t="shared" si="48"/>
        <v>2.4414298807413699</v>
      </c>
      <c r="AW35" s="157">
        <f t="shared" si="49"/>
        <v>2.5776024338708856</v>
      </c>
      <c r="AX35" s="157">
        <f t="shared" si="50"/>
        <v>2.962909422884465</v>
      </c>
      <c r="AY35" s="157">
        <f t="shared" si="51"/>
        <v>2.6702840031607016</v>
      </c>
      <c r="AZ35" s="157">
        <f t="shared" si="52"/>
        <v>2.9177581046988688</v>
      </c>
      <c r="BA35" s="157">
        <f t="shared" si="53"/>
        <v>2.6024694558995529</v>
      </c>
      <c r="BB35" s="157">
        <f t="shared" si="54"/>
        <v>2.6894941599719639</v>
      </c>
      <c r="BC35" s="157">
        <f t="shared" si="55"/>
        <v>2.5756310615151738</v>
      </c>
      <c r="BD35" s="157">
        <f t="shared" si="56"/>
        <v>2.7737494039750965</v>
      </c>
      <c r="BE35" s="157"/>
      <c r="BF35" s="52" t="str">
        <f t="shared" si="63"/>
        <v/>
      </c>
      <c r="BI35" s="105"/>
    </row>
    <row r="36" spans="1:61" ht="20.100000000000001" customHeight="1">
      <c r="A36" s="121" t="s">
        <v>79</v>
      </c>
      <c r="B36" s="117">
        <v>84144.9</v>
      </c>
      <c r="C36" s="154">
        <v>93566.699999999968</v>
      </c>
      <c r="D36" s="154">
        <v>109659.02</v>
      </c>
      <c r="E36" s="154">
        <v>85683.409999999989</v>
      </c>
      <c r="F36" s="154">
        <v>75119.589999999982</v>
      </c>
      <c r="G36" s="154">
        <v>77720.049999999974</v>
      </c>
      <c r="H36" s="154">
        <v>113987.73000000001</v>
      </c>
      <c r="I36" s="154">
        <v>109779.21999999999</v>
      </c>
      <c r="J36" s="154">
        <v>115223.08</v>
      </c>
      <c r="K36" s="154">
        <v>101102.37999999996</v>
      </c>
      <c r="L36" s="154">
        <v>89495.020000000019</v>
      </c>
      <c r="M36" s="154">
        <v>89788.39</v>
      </c>
      <c r="N36" s="154">
        <v>107932.02999999996</v>
      </c>
      <c r="O36" s="154">
        <v>101620.34999999982</v>
      </c>
      <c r="P36" s="154">
        <v>102661.22000000003</v>
      </c>
      <c r="Q36" s="154">
        <v>83492.899999999951</v>
      </c>
      <c r="R36" s="154"/>
      <c r="S36" s="52" t="str">
        <f t="shared" si="40"/>
        <v/>
      </c>
      <c r="U36" s="109" t="s">
        <v>79</v>
      </c>
      <c r="V36" s="19">
        <v>21851.23599999999</v>
      </c>
      <c r="W36" s="154">
        <v>23756.94100000001</v>
      </c>
      <c r="X36" s="154">
        <v>26722.863000000001</v>
      </c>
      <c r="Y36" s="154">
        <v>25745.833000000013</v>
      </c>
      <c r="Z36" s="154">
        <v>21196.857</v>
      </c>
      <c r="AA36" s="154">
        <v>23742.381999999994</v>
      </c>
      <c r="AB36" s="154">
        <v>27458.442999999999</v>
      </c>
      <c r="AC36" s="154">
        <v>27213.074000000004</v>
      </c>
      <c r="AD36" s="154">
        <v>30488.754000000001</v>
      </c>
      <c r="AE36" s="154">
        <v>28270.806999999997</v>
      </c>
      <c r="AF36" s="154">
        <v>25817.175000000007</v>
      </c>
      <c r="AG36" s="154">
        <v>25658.437000000005</v>
      </c>
      <c r="AH36" s="154">
        <v>28965.705000000002</v>
      </c>
      <c r="AI36" s="154">
        <v>27884.359000000011</v>
      </c>
      <c r="AJ36" s="154">
        <v>25359.499999999982</v>
      </c>
      <c r="AK36" s="154">
        <v>23129.517999999982</v>
      </c>
      <c r="AL36" s="119"/>
      <c r="AM36" s="52" t="str">
        <f t="shared" si="58"/>
        <v/>
      </c>
      <c r="AO36" s="198">
        <f t="shared" si="41"/>
        <v>2.596858038930463</v>
      </c>
      <c r="AP36" s="157">
        <f t="shared" si="42"/>
        <v>2.5390380338304137</v>
      </c>
      <c r="AQ36" s="157">
        <f t="shared" si="43"/>
        <v>2.4369051446930676</v>
      </c>
      <c r="AR36" s="157">
        <f t="shared" si="44"/>
        <v>3.0047628823362675</v>
      </c>
      <c r="AS36" s="157">
        <f t="shared" si="45"/>
        <v>2.8217482283915563</v>
      </c>
      <c r="AT36" s="157">
        <f t="shared" si="46"/>
        <v>3.0548593316653818</v>
      </c>
      <c r="AU36" s="157">
        <f t="shared" si="47"/>
        <v>2.4088946240090925</v>
      </c>
      <c r="AV36" s="157">
        <f t="shared" si="48"/>
        <v>2.4788911781300693</v>
      </c>
      <c r="AW36" s="157">
        <f t="shared" si="49"/>
        <v>2.6460630977752024</v>
      </c>
      <c r="AX36" s="157">
        <f t="shared" si="50"/>
        <v>2.7962553403787336</v>
      </c>
      <c r="AY36" s="157">
        <f t="shared" si="51"/>
        <v>2.8847610738564002</v>
      </c>
      <c r="AZ36" s="157">
        <f t="shared" si="52"/>
        <v>2.8576564297455391</v>
      </c>
      <c r="BA36" s="157">
        <f t="shared" si="53"/>
        <v>2.6836987129770478</v>
      </c>
      <c r="BB36" s="157">
        <f t="shared" si="54"/>
        <v>2.7439739186098122</v>
      </c>
      <c r="BC36" s="157">
        <f t="shared" si="55"/>
        <v>2.4702122184014543</v>
      </c>
      <c r="BD36" s="157">
        <f t="shared" si="56"/>
        <v>2.770237708835122</v>
      </c>
      <c r="BE36" s="157"/>
      <c r="BF36" s="52" t="str">
        <f t="shared" si="63"/>
        <v/>
      </c>
      <c r="BI36" s="105"/>
    </row>
    <row r="37" spans="1:61" ht="20.100000000000001" customHeight="1">
      <c r="A37" s="121" t="s">
        <v>80</v>
      </c>
      <c r="B37" s="117">
        <v>138558.80000000005</v>
      </c>
      <c r="C37" s="154">
        <v>155834.77000000008</v>
      </c>
      <c r="D37" s="154">
        <v>166910.12999999986</v>
      </c>
      <c r="E37" s="154">
        <v>141021.50999999992</v>
      </c>
      <c r="F37" s="154">
        <v>123949.06000000001</v>
      </c>
      <c r="G37" s="154">
        <v>108934.93999999996</v>
      </c>
      <c r="H37" s="154">
        <v>146959.93000000008</v>
      </c>
      <c r="I37" s="154">
        <v>147602.30999999997</v>
      </c>
      <c r="J37" s="154">
        <v>117229.17</v>
      </c>
      <c r="K37" s="154">
        <v>135705.82999999984</v>
      </c>
      <c r="L37" s="154">
        <v>125178.3499999999</v>
      </c>
      <c r="M37" s="154">
        <v>127375.36999999985</v>
      </c>
      <c r="N37" s="154">
        <v>118928.40000000004</v>
      </c>
      <c r="O37" s="154">
        <v>115776.08999999994</v>
      </c>
      <c r="P37" s="154">
        <v>108156.83999999992</v>
      </c>
      <c r="Q37" s="154">
        <v>126519.21999999977</v>
      </c>
      <c r="R37" s="154"/>
      <c r="S37" s="52" t="str">
        <f t="shared" si="40"/>
        <v/>
      </c>
      <c r="U37" s="109" t="s">
        <v>80</v>
      </c>
      <c r="V37" s="19">
        <v>36869.314999999995</v>
      </c>
      <c r="W37" s="154">
        <v>38144.778000000013</v>
      </c>
      <c r="X37" s="154">
        <v>35747.971000000005</v>
      </c>
      <c r="Y37" s="154">
        <v>35405.063999999991</v>
      </c>
      <c r="Z37" s="154">
        <v>39468.506000000016</v>
      </c>
      <c r="AA37" s="154">
        <v>36656.012999999941</v>
      </c>
      <c r="AB37" s="154">
        <v>39730.441999999974</v>
      </c>
      <c r="AC37" s="154">
        <v>38905.268000000018</v>
      </c>
      <c r="AD37" s="154">
        <v>37110.972999999998</v>
      </c>
      <c r="AE37" s="154">
        <v>44437.182000000023</v>
      </c>
      <c r="AF37" s="154">
        <v>35516.305999999968</v>
      </c>
      <c r="AG37" s="154">
        <v>38379.319000000003</v>
      </c>
      <c r="AH37" s="154">
        <v>36707.813999999991</v>
      </c>
      <c r="AI37" s="154">
        <v>33975.414000000019</v>
      </c>
      <c r="AJ37" s="154">
        <v>33978.916999999987</v>
      </c>
      <c r="AK37" s="154">
        <v>36861.232999999978</v>
      </c>
      <c r="AL37" s="119"/>
      <c r="AM37" s="52" t="str">
        <f t="shared" si="58"/>
        <v/>
      </c>
      <c r="AO37" s="198">
        <f t="shared" si="41"/>
        <v>2.6609147163514684</v>
      </c>
      <c r="AP37" s="157">
        <f t="shared" si="42"/>
        <v>2.4477706740286518</v>
      </c>
      <c r="AQ37" s="157">
        <f t="shared" si="43"/>
        <v>2.1417496349682335</v>
      </c>
      <c r="AR37" s="157">
        <f t="shared" si="44"/>
        <v>2.5106144445623939</v>
      </c>
      <c r="AS37" s="157">
        <f t="shared" si="45"/>
        <v>3.1842521435822113</v>
      </c>
      <c r="AT37" s="157">
        <f t="shared" si="46"/>
        <v>3.3649454435831103</v>
      </c>
      <c r="AU37" s="157">
        <f t="shared" si="47"/>
        <v>2.7034880868546924</v>
      </c>
      <c r="AV37" s="157">
        <f t="shared" si="48"/>
        <v>2.6358170139749189</v>
      </c>
      <c r="AW37" s="157">
        <f t="shared" si="49"/>
        <v>3.1656773651131371</v>
      </c>
      <c r="AX37" s="157">
        <f t="shared" si="50"/>
        <v>3.2745226936823624</v>
      </c>
      <c r="AY37" s="157">
        <f t="shared" si="51"/>
        <v>2.8372562827357921</v>
      </c>
      <c r="AZ37" s="157">
        <f t="shared" si="52"/>
        <v>3.0130879305787333</v>
      </c>
      <c r="BA37" s="157">
        <f t="shared" si="53"/>
        <v>3.0865473679962045</v>
      </c>
      <c r="BB37" s="157">
        <f t="shared" si="54"/>
        <v>2.9345794973729062</v>
      </c>
      <c r="BC37" s="157">
        <f t="shared" si="55"/>
        <v>3.1416336682913455</v>
      </c>
      <c r="BD37" s="157">
        <f t="shared" si="56"/>
        <v>2.9134887964057987</v>
      </c>
      <c r="BE37" s="157"/>
      <c r="BF37" s="52" t="str">
        <f t="shared" si="63"/>
        <v/>
      </c>
      <c r="BI37" s="105"/>
    </row>
    <row r="38" spans="1:61" ht="20.100000000000001" customHeight="1">
      <c r="A38" s="121" t="s">
        <v>81</v>
      </c>
      <c r="B38" s="117">
        <v>122092.12999999996</v>
      </c>
      <c r="C38" s="154">
        <v>129989.20999999999</v>
      </c>
      <c r="D38" s="154">
        <v>213923.46999999977</v>
      </c>
      <c r="E38" s="154">
        <v>143278.98999999987</v>
      </c>
      <c r="F38" s="154">
        <v>142422.69000000009</v>
      </c>
      <c r="G38" s="154">
        <v>143940.27999999988</v>
      </c>
      <c r="H38" s="154">
        <v>138455.72000000012</v>
      </c>
      <c r="I38" s="154">
        <v>171460.04999999996</v>
      </c>
      <c r="J38" s="154">
        <v>167779.67</v>
      </c>
      <c r="K38" s="154">
        <v>161547.5199999999</v>
      </c>
      <c r="L38" s="154">
        <v>125255.67999999998</v>
      </c>
      <c r="M38" s="154">
        <v>127232.09000000001</v>
      </c>
      <c r="N38" s="154">
        <v>129569.24000000006</v>
      </c>
      <c r="O38" s="154">
        <v>126334.52999999991</v>
      </c>
      <c r="P38" s="154">
        <v>138124.54999999993</v>
      </c>
      <c r="Q38" s="154">
        <v>132659.55000000005</v>
      </c>
      <c r="R38" s="154"/>
      <c r="S38" s="52" t="str">
        <f t="shared" si="40"/>
        <v/>
      </c>
      <c r="U38" s="109" t="s">
        <v>81</v>
      </c>
      <c r="V38" s="19">
        <v>39727.941999999974</v>
      </c>
      <c r="W38" s="154">
        <v>40734.826999999983</v>
      </c>
      <c r="X38" s="154">
        <v>48266.111999999994</v>
      </c>
      <c r="Y38" s="154">
        <v>48573.176999999916</v>
      </c>
      <c r="Z38" s="154">
        <v>47199.009999999987</v>
      </c>
      <c r="AA38" s="154">
        <v>49361.275999999947</v>
      </c>
      <c r="AB38" s="154">
        <v>45412.628000000033</v>
      </c>
      <c r="AC38" s="154">
        <v>51801.627999999968</v>
      </c>
      <c r="AD38" s="154">
        <v>54582.834000000003</v>
      </c>
      <c r="AE38" s="154">
        <v>54939.106999999975</v>
      </c>
      <c r="AF38" s="154">
        <v>39610.614999999998</v>
      </c>
      <c r="AG38" s="154">
        <v>40227.44400000004</v>
      </c>
      <c r="AH38" s="154">
        <v>41068.910000000025</v>
      </c>
      <c r="AI38" s="154">
        <v>40260.318999999967</v>
      </c>
      <c r="AJ38" s="154">
        <v>44298.180000000044</v>
      </c>
      <c r="AK38" s="154">
        <v>40282.133999999991</v>
      </c>
      <c r="AL38" s="119"/>
      <c r="AM38" s="52" t="str">
        <f t="shared" si="58"/>
        <v/>
      </c>
      <c r="AO38" s="198">
        <f t="shared" si="41"/>
        <v>3.2539314368583776</v>
      </c>
      <c r="AP38" s="157">
        <f t="shared" si="42"/>
        <v>3.1337083285605001</v>
      </c>
      <c r="AQ38" s="157">
        <f t="shared" si="43"/>
        <v>2.2562326611474677</v>
      </c>
      <c r="AR38" s="157">
        <f t="shared" si="44"/>
        <v>3.3901116276712977</v>
      </c>
      <c r="AS38" s="157">
        <f t="shared" si="45"/>
        <v>3.3140091652530894</v>
      </c>
      <c r="AT38" s="157">
        <f t="shared" si="46"/>
        <v>3.4292885910740196</v>
      </c>
      <c r="AU38" s="157">
        <f t="shared" si="47"/>
        <v>3.2799387414257781</v>
      </c>
      <c r="AV38" s="157">
        <f t="shared" si="48"/>
        <v>3.0212068642228891</v>
      </c>
      <c r="AW38" s="157">
        <f t="shared" si="49"/>
        <v>3.2532448061198354</v>
      </c>
      <c r="AX38" s="157">
        <f t="shared" si="50"/>
        <v>3.4008016340950329</v>
      </c>
      <c r="AY38" s="157">
        <f t="shared" si="51"/>
        <v>3.1623807399392989</v>
      </c>
      <c r="AZ38" s="157">
        <f t="shared" si="52"/>
        <v>3.1617372629813776</v>
      </c>
      <c r="BA38" s="157">
        <f t="shared" si="53"/>
        <v>3.1696496791985505</v>
      </c>
      <c r="BB38" s="157">
        <f t="shared" si="54"/>
        <v>3.1868024521878535</v>
      </c>
      <c r="BC38" s="157">
        <f t="shared" si="55"/>
        <v>3.2071185028295162</v>
      </c>
      <c r="BD38" s="157">
        <f t="shared" si="56"/>
        <v>3.0365046466688583</v>
      </c>
      <c r="BE38" s="157"/>
      <c r="BF38" s="52" t="str">
        <f t="shared" ref="BF38" si="64">IF(BE38="","",(BE38-BD38)/BD38)</f>
        <v/>
      </c>
      <c r="BI38" s="105"/>
    </row>
    <row r="39" spans="1:61" ht="20.100000000000001" customHeight="1">
      <c r="A39" s="121" t="s">
        <v>82</v>
      </c>
      <c r="B39" s="117">
        <v>155283.11000000002</v>
      </c>
      <c r="C39" s="154">
        <v>190846.28999999995</v>
      </c>
      <c r="D39" s="154">
        <v>164476.10999999999</v>
      </c>
      <c r="E39" s="154">
        <v>155784.03000000006</v>
      </c>
      <c r="F39" s="154">
        <v>141171.96999999974</v>
      </c>
      <c r="G39" s="154">
        <v>154005.31000000008</v>
      </c>
      <c r="H39" s="154">
        <v>193124.43999999997</v>
      </c>
      <c r="I39" s="154">
        <v>201827.3900000001</v>
      </c>
      <c r="J39" s="154">
        <v>161829.70000000001</v>
      </c>
      <c r="K39" s="154">
        <v>150815.30999999974</v>
      </c>
      <c r="L39" s="154">
        <v>141955.05999999985</v>
      </c>
      <c r="M39" s="154">
        <v>153861.86999999994</v>
      </c>
      <c r="N39" s="154">
        <v>147150.81999999998</v>
      </c>
      <c r="O39" s="154">
        <v>145513.08999999985</v>
      </c>
      <c r="P39" s="154">
        <v>122992.66999999995</v>
      </c>
      <c r="Q39" s="154">
        <v>115807.28000000013</v>
      </c>
      <c r="R39" s="154"/>
      <c r="S39" s="52" t="str">
        <f t="shared" si="40"/>
        <v/>
      </c>
      <c r="U39" s="109" t="s">
        <v>82</v>
      </c>
      <c r="V39" s="19">
        <v>50334.872000000032</v>
      </c>
      <c r="W39" s="154">
        <v>48986.57900000002</v>
      </c>
      <c r="X39" s="154">
        <v>51362.042000000016</v>
      </c>
      <c r="Y39" s="154">
        <v>51289.855999999963</v>
      </c>
      <c r="Z39" s="154">
        <v>48284.936000000031</v>
      </c>
      <c r="AA39" s="154">
        <v>53105.856999999989</v>
      </c>
      <c r="AB39" s="154">
        <v>59549.020999999986</v>
      </c>
      <c r="AC39" s="154">
        <v>59908.970000000067</v>
      </c>
      <c r="AD39" s="154">
        <v>53697.078000000001</v>
      </c>
      <c r="AE39" s="154">
        <v>48381.740000000013</v>
      </c>
      <c r="AF39" s="154">
        <v>43825.39899999999</v>
      </c>
      <c r="AG39" s="154">
        <v>46964.612000000016</v>
      </c>
      <c r="AH39" s="154">
        <v>46669.291999999994</v>
      </c>
      <c r="AI39" s="154">
        <v>47917.589999999953</v>
      </c>
      <c r="AJ39" s="154">
        <v>39793.081000000013</v>
      </c>
      <c r="AK39" s="154">
        <v>38075.884000000027</v>
      </c>
      <c r="AL39" s="119"/>
      <c r="AM39" s="52" t="str">
        <f t="shared" si="58"/>
        <v/>
      </c>
      <c r="AO39" s="198">
        <f t="shared" ref="AO39:AP45" si="65">(V39/B39)*10</f>
        <v>3.2414904621629503</v>
      </c>
      <c r="AP39" s="157">
        <f t="shared" si="65"/>
        <v>2.5668080317411479</v>
      </c>
      <c r="AQ39" s="157">
        <f t="shared" ref="AQ39:BB41" si="66">IF(X39="","",(X39/D39)*10)</f>
        <v>3.1227660965473962</v>
      </c>
      <c r="AR39" s="157">
        <f t="shared" si="66"/>
        <v>3.2923693141074821</v>
      </c>
      <c r="AS39" s="157">
        <f t="shared" si="66"/>
        <v>3.4202920027254784</v>
      </c>
      <c r="AT39" s="157">
        <f t="shared" si="66"/>
        <v>3.4483133730908344</v>
      </c>
      <c r="AU39" s="157">
        <f t="shared" si="66"/>
        <v>3.0834533940913951</v>
      </c>
      <c r="AV39" s="157">
        <f t="shared" si="66"/>
        <v>2.9683270442133765</v>
      </c>
      <c r="AW39" s="157">
        <f t="shared" si="66"/>
        <v>3.3181225695901304</v>
      </c>
      <c r="AX39" s="157">
        <f t="shared" si="66"/>
        <v>3.2080125021789963</v>
      </c>
      <c r="AY39" s="157">
        <f t="shared" si="66"/>
        <v>3.0872727608300847</v>
      </c>
      <c r="AZ39" s="157">
        <f t="shared" si="66"/>
        <v>3.0523879633076105</v>
      </c>
      <c r="BA39" s="157">
        <f t="shared" si="66"/>
        <v>3.1715278243097793</v>
      </c>
      <c r="BB39" s="157">
        <f t="shared" si="66"/>
        <v>3.2930088970002629</v>
      </c>
      <c r="BC39" s="157">
        <f t="shared" ref="BC39:BC41" si="67">IF(AJ39="","",(AJ39/P39)*10)</f>
        <v>3.2354026463528296</v>
      </c>
      <c r="BD39" s="157">
        <f t="shared" ref="BD39:BE41" si="68">IF(AK39="","",(AK39/Q39)*10)</f>
        <v>3.2878661859599836</v>
      </c>
      <c r="BE39" s="157" t="str">
        <f t="shared" si="68"/>
        <v/>
      </c>
      <c r="BF39" s="52" t="str">
        <f t="shared" si="57"/>
        <v/>
      </c>
      <c r="BI39" s="105"/>
    </row>
    <row r="40" spans="1:61" ht="20.100000000000001" customHeight="1" thickBot="1">
      <c r="A40" s="121" t="s">
        <v>83</v>
      </c>
      <c r="B40" s="117">
        <v>149645.83999999991</v>
      </c>
      <c r="C40" s="154">
        <v>159202.30000000008</v>
      </c>
      <c r="D40" s="154">
        <v>203434.65000000014</v>
      </c>
      <c r="E40" s="154">
        <v>108594.94999999985</v>
      </c>
      <c r="F40" s="154">
        <v>106301.55</v>
      </c>
      <c r="G40" s="154">
        <v>116548.94000000003</v>
      </c>
      <c r="H40" s="154">
        <v>113772.80000000005</v>
      </c>
      <c r="I40" s="154">
        <v>147624.20999999967</v>
      </c>
      <c r="J40" s="154">
        <v>117569.23</v>
      </c>
      <c r="K40" s="154">
        <v>123931.32000000007</v>
      </c>
      <c r="L40" s="154">
        <v>108069.5199999999</v>
      </c>
      <c r="M40" s="154">
        <v>116171.73000000004</v>
      </c>
      <c r="N40" s="154">
        <v>109122.84000000007</v>
      </c>
      <c r="O40" s="154">
        <v>91498.370000000083</v>
      </c>
      <c r="P40" s="154">
        <v>98421.509999999864</v>
      </c>
      <c r="Q40" s="154">
        <v>94460.47999999985</v>
      </c>
      <c r="R40" s="154"/>
      <c r="S40" s="52" t="str">
        <f t="shared" si="40"/>
        <v/>
      </c>
      <c r="U40" s="110" t="s">
        <v>83</v>
      </c>
      <c r="V40" s="19">
        <v>35379.044000000002</v>
      </c>
      <c r="W40" s="154">
        <v>37144.067999999992</v>
      </c>
      <c r="X40" s="154">
        <v>37986.12000000001</v>
      </c>
      <c r="Y40" s="154">
        <v>33420.183999999987</v>
      </c>
      <c r="Z40" s="154">
        <v>33733.983000000022</v>
      </c>
      <c r="AA40" s="154">
        <v>36039.897999999965</v>
      </c>
      <c r="AB40" s="154">
        <v>34055.992000000013</v>
      </c>
      <c r="AC40" s="154">
        <v>36034.477999999988</v>
      </c>
      <c r="AD40" s="154">
        <v>35921.741999999998</v>
      </c>
      <c r="AE40" s="154">
        <v>37043.72399999998</v>
      </c>
      <c r="AF40" s="154">
        <v>32897.341999999997</v>
      </c>
      <c r="AG40" s="154">
        <v>33474.04300000002</v>
      </c>
      <c r="AH40" s="154">
        <v>32438.861000000004</v>
      </c>
      <c r="AI40" s="154">
        <v>26829.104000000014</v>
      </c>
      <c r="AJ40" s="154">
        <v>29612.303999999993</v>
      </c>
      <c r="AK40" s="154">
        <v>29262.970000000005</v>
      </c>
      <c r="AL40" s="119"/>
      <c r="AM40" s="52" t="str">
        <f t="shared" si="58"/>
        <v/>
      </c>
      <c r="AO40" s="198">
        <f t="shared" si="65"/>
        <v>2.3641849315690981</v>
      </c>
      <c r="AP40" s="157">
        <f t="shared" si="65"/>
        <v>2.3331363931299971</v>
      </c>
      <c r="AQ40" s="157">
        <f t="shared" si="66"/>
        <v>1.8672394304510065</v>
      </c>
      <c r="AR40" s="157">
        <f t="shared" si="66"/>
        <v>3.0775081161693092</v>
      </c>
      <c r="AS40" s="157">
        <f t="shared" si="66"/>
        <v>3.1734234355002373</v>
      </c>
      <c r="AT40" s="157">
        <f t="shared" si="66"/>
        <v>3.0922544640903604</v>
      </c>
      <c r="AU40" s="157">
        <f t="shared" si="66"/>
        <v>2.9933333802103839</v>
      </c>
      <c r="AV40" s="157">
        <f t="shared" si="66"/>
        <v>2.4409599211403106</v>
      </c>
      <c r="AW40" s="157">
        <f t="shared" si="66"/>
        <v>3.0553693343062638</v>
      </c>
      <c r="AX40" s="157">
        <f t="shared" si="66"/>
        <v>2.9890526462560034</v>
      </c>
      <c r="AY40" s="157">
        <f t="shared" si="66"/>
        <v>3.0440906927318663</v>
      </c>
      <c r="AZ40" s="157">
        <f t="shared" si="66"/>
        <v>2.8814276072156284</v>
      </c>
      <c r="BA40" s="157">
        <f t="shared" si="66"/>
        <v>2.9726921513406346</v>
      </c>
      <c r="BB40" s="157">
        <f t="shared" si="66"/>
        <v>2.9321947483873201</v>
      </c>
      <c r="BC40" s="157">
        <f t="shared" si="67"/>
        <v>3.0087227883416983</v>
      </c>
      <c r="BD40" s="157">
        <f t="shared" si="68"/>
        <v>3.0979061296322068</v>
      </c>
      <c r="BE40" s="157" t="str">
        <f t="shared" si="68"/>
        <v/>
      </c>
      <c r="BF40" s="52" t="str">
        <f t="shared" si="57"/>
        <v/>
      </c>
      <c r="BI40" s="105"/>
    </row>
    <row r="41" spans="1:61" ht="20.100000000000001" customHeight="1" thickBot="1">
      <c r="A41" s="35" t="str">
        <f>A19</f>
        <v>jan-abr</v>
      </c>
      <c r="B41" s="167">
        <f>SUM(B29:B32)</f>
        <v>466497.08999999991</v>
      </c>
      <c r="C41" s="168">
        <f t="shared" ref="C41:R41" si="69">SUM(C29:C32)</f>
        <v>476729.12999999989</v>
      </c>
      <c r="D41" s="168">
        <f t="shared" si="69"/>
        <v>565383.82999999984</v>
      </c>
      <c r="E41" s="168">
        <f t="shared" si="69"/>
        <v>566049.28999999992</v>
      </c>
      <c r="F41" s="168">
        <f t="shared" si="69"/>
        <v>437114.58999999985</v>
      </c>
      <c r="G41" s="168">
        <f t="shared" si="69"/>
        <v>445525.9</v>
      </c>
      <c r="H41" s="168">
        <f t="shared" si="69"/>
        <v>538587.65999999992</v>
      </c>
      <c r="I41" s="168">
        <f t="shared" si="69"/>
        <v>464977.88</v>
      </c>
      <c r="J41" s="168">
        <f t="shared" si="69"/>
        <v>573500.99</v>
      </c>
      <c r="K41" s="168">
        <f t="shared" si="69"/>
        <v>494988.48</v>
      </c>
      <c r="L41" s="168">
        <f t="shared" si="69"/>
        <v>428211.86999999994</v>
      </c>
      <c r="M41" s="168">
        <f t="shared" si="69"/>
        <v>508283.20999999985</v>
      </c>
      <c r="N41" s="168">
        <f t="shared" si="69"/>
        <v>476059.80999999947</v>
      </c>
      <c r="O41" s="168">
        <f t="shared" si="69"/>
        <v>451249.4</v>
      </c>
      <c r="P41" s="168">
        <f t="shared" si="69"/>
        <v>499477.4</v>
      </c>
      <c r="Q41" s="168">
        <f t="shared" si="69"/>
        <v>529574.54999999981</v>
      </c>
      <c r="R41" s="169">
        <f t="shared" si="69"/>
        <v>433272.89</v>
      </c>
      <c r="S41" s="61">
        <f t="shared" si="40"/>
        <v>-0.18184722056601821</v>
      </c>
      <c r="U41" s="109"/>
      <c r="V41" s="167">
        <f>SUM(V29:V32)</f>
        <v>111788.40499999996</v>
      </c>
      <c r="W41" s="168">
        <f t="shared" ref="W41:AL41" si="70">SUM(W29:W32)</f>
        <v>106323.038</v>
      </c>
      <c r="X41" s="168">
        <f t="shared" si="70"/>
        <v>113778.02699999999</v>
      </c>
      <c r="Y41" s="168">
        <f t="shared" si="70"/>
        <v>118139.96299999996</v>
      </c>
      <c r="Z41" s="168">
        <f t="shared" si="70"/>
        <v>120247.02200000004</v>
      </c>
      <c r="AA41" s="168">
        <f t="shared" si="70"/>
        <v>123742.80299999996</v>
      </c>
      <c r="AB41" s="168">
        <f t="shared" si="70"/>
        <v>123750.67000000001</v>
      </c>
      <c r="AC41" s="168">
        <f t="shared" si="70"/>
        <v>121368.93999999994</v>
      </c>
      <c r="AD41" s="168">
        <f t="shared" si="70"/>
        <v>136820.34</v>
      </c>
      <c r="AE41" s="168">
        <f t="shared" si="70"/>
        <v>133478.87699999998</v>
      </c>
      <c r="AF41" s="168">
        <f t="shared" si="70"/>
        <v>113250.95300000001</v>
      </c>
      <c r="AG41" s="168">
        <f t="shared" si="70"/>
        <v>137773.84300000008</v>
      </c>
      <c r="AH41" s="168">
        <f t="shared" si="70"/>
        <v>131984.20000000007</v>
      </c>
      <c r="AI41" s="168">
        <f t="shared" si="70"/>
        <v>125112.524</v>
      </c>
      <c r="AJ41" s="168">
        <f t="shared" si="70"/>
        <v>130627.52399999998</v>
      </c>
      <c r="AK41" s="168">
        <f t="shared" si="70"/>
        <v>132249.61100000003</v>
      </c>
      <c r="AL41" s="169">
        <f t="shared" si="70"/>
        <v>123147.205</v>
      </c>
      <c r="AM41" s="57">
        <f t="shared" si="58"/>
        <v>-6.8827468989682172E-2</v>
      </c>
      <c r="AO41" s="199">
        <f t="shared" si="65"/>
        <v>2.3963365987985044</v>
      </c>
      <c r="AP41" s="173">
        <f t="shared" si="65"/>
        <v>2.2302609869885655</v>
      </c>
      <c r="AQ41" s="173">
        <f t="shared" si="66"/>
        <v>2.0124032730118939</v>
      </c>
      <c r="AR41" s="173">
        <f t="shared" si="66"/>
        <v>2.0870967438188992</v>
      </c>
      <c r="AS41" s="173">
        <f t="shared" si="66"/>
        <v>2.7509267535544875</v>
      </c>
      <c r="AT41" s="173">
        <f t="shared" si="66"/>
        <v>2.7774547562779168</v>
      </c>
      <c r="AU41" s="173">
        <f t="shared" si="66"/>
        <v>2.2976885508294052</v>
      </c>
      <c r="AV41" s="173">
        <f t="shared" si="66"/>
        <v>2.6102088985394305</v>
      </c>
      <c r="AW41" s="173">
        <f t="shared" si="66"/>
        <v>2.3857036410695649</v>
      </c>
      <c r="AX41" s="173">
        <f t="shared" si="66"/>
        <v>2.6966057270666175</v>
      </c>
      <c r="AY41" s="173">
        <f t="shared" si="66"/>
        <v>2.6447410951032255</v>
      </c>
      <c r="AZ41" s="173">
        <f t="shared" si="66"/>
        <v>2.7105723795204675</v>
      </c>
      <c r="BA41" s="173">
        <f t="shared" si="66"/>
        <v>2.7724289517319307</v>
      </c>
      <c r="BB41" s="173">
        <f t="shared" si="66"/>
        <v>2.7725803956747641</v>
      </c>
      <c r="BC41" s="173">
        <f t="shared" si="67"/>
        <v>2.6152839748104713</v>
      </c>
      <c r="BD41" s="173">
        <f t="shared" si="68"/>
        <v>2.4972803356958915</v>
      </c>
      <c r="BE41" s="173">
        <f t="shared" si="68"/>
        <v>2.8422550277724508</v>
      </c>
      <c r="BF41" s="57">
        <f t="shared" si="57"/>
        <v>0.13814015476978028</v>
      </c>
      <c r="BI41" s="105"/>
    </row>
    <row r="42" spans="1:61" ht="20.100000000000001" customHeight="1">
      <c r="A42" s="121" t="s">
        <v>84</v>
      </c>
      <c r="B42" s="117">
        <f>SUM(B29:B31)</f>
        <v>337442.86</v>
      </c>
      <c r="C42" s="154">
        <f>SUM(C29:C31)</f>
        <v>332800.42999999988</v>
      </c>
      <c r="D42" s="154">
        <f>SUM(D29:D31)</f>
        <v>434832.52999999991</v>
      </c>
      <c r="E42" s="154">
        <f t="shared" ref="E42:N42" si="71">SUM(E29:E31)</f>
        <v>397992.19999999995</v>
      </c>
      <c r="F42" s="154">
        <f t="shared" si="71"/>
        <v>320914.02999999997</v>
      </c>
      <c r="G42" s="154">
        <f t="shared" si="71"/>
        <v>319240.09999999998</v>
      </c>
      <c r="H42" s="154">
        <f t="shared" si="71"/>
        <v>375788.15999999986</v>
      </c>
      <c r="I42" s="154">
        <f t="shared" si="71"/>
        <v>329821.17</v>
      </c>
      <c r="J42" s="154">
        <f t="shared" si="71"/>
        <v>409296.98</v>
      </c>
      <c r="K42" s="154">
        <f t="shared" si="71"/>
        <v>362582.60999999987</v>
      </c>
      <c r="L42" s="154">
        <f t="shared" si="71"/>
        <v>323969.94999999995</v>
      </c>
      <c r="M42" s="154">
        <f t="shared" si="71"/>
        <v>371518.00999999989</v>
      </c>
      <c r="N42" s="154">
        <f t="shared" si="71"/>
        <v>343792.48999999976</v>
      </c>
      <c r="O42" s="154">
        <f t="shared" ref="O42:P42" si="72">SUM(O29:O31)</f>
        <v>334600.13999999996</v>
      </c>
      <c r="P42" s="154">
        <f t="shared" si="72"/>
        <v>351994.4</v>
      </c>
      <c r="Q42" s="154">
        <f>IF(Q31="","",SUM(Q29:Q31))</f>
        <v>382961.8</v>
      </c>
      <c r="R42" s="154">
        <f>IF(R31="","",SUM(R29:R31))</f>
        <v>315485.25000000006</v>
      </c>
      <c r="S42" s="61">
        <f t="shared" si="40"/>
        <v>-0.17619655537445231</v>
      </c>
      <c r="U42" s="108" t="s">
        <v>84</v>
      </c>
      <c r="V42" s="19">
        <f>SUM(V29:V31)</f>
        <v>82216.569999999963</v>
      </c>
      <c r="W42" s="154">
        <f>SUM(W29:W31)</f>
        <v>78766.856</v>
      </c>
      <c r="X42" s="154">
        <f>SUM(X29:X31)</f>
        <v>86315.356999999989</v>
      </c>
      <c r="Y42" s="154">
        <f t="shared" ref="Y42:AI42" si="73">SUM(Y29:Y31)</f>
        <v>84446.709999999992</v>
      </c>
      <c r="Z42" s="154">
        <f t="shared" si="73"/>
        <v>88812.746000000028</v>
      </c>
      <c r="AA42" s="154">
        <f t="shared" si="73"/>
        <v>88470.203999999969</v>
      </c>
      <c r="AB42" s="154">
        <f t="shared" si="73"/>
        <v>91011.791000000027</v>
      </c>
      <c r="AC42" s="154">
        <f t="shared" si="73"/>
        <v>89366.013999999952</v>
      </c>
      <c r="AD42" s="154">
        <f t="shared" si="73"/>
        <v>99643.168000000005</v>
      </c>
      <c r="AE42" s="154">
        <f t="shared" si="73"/>
        <v>99340.117999999988</v>
      </c>
      <c r="AF42" s="154">
        <f t="shared" si="73"/>
        <v>86053.720000000016</v>
      </c>
      <c r="AG42" s="154">
        <f t="shared" si="73"/>
        <v>101509.05600000001</v>
      </c>
      <c r="AH42" s="154">
        <f t="shared" si="73"/>
        <v>96896.077000000048</v>
      </c>
      <c r="AI42" s="154">
        <f t="shared" si="73"/>
        <v>93756.756999999998</v>
      </c>
      <c r="AJ42" s="154">
        <f t="shared" ref="AJ42" si="74">SUM(AJ29:AJ31)</f>
        <v>95196.73199999996</v>
      </c>
      <c r="AK42" s="154">
        <f t="shared" ref="AK42" si="75">SUM(AK29:AK31)</f>
        <v>96899.611999999994</v>
      </c>
      <c r="AL42" s="154">
        <f>IF(AL31="","",SUM(AL29:AL31))</f>
        <v>89374.678999999975</v>
      </c>
      <c r="AM42" s="52">
        <f t="shared" si="58"/>
        <v>-7.7656998255060297E-2</v>
      </c>
      <c r="AO42" s="197">
        <f t="shared" si="65"/>
        <v>2.4364590200545351</v>
      </c>
      <c r="AP42" s="156">
        <f t="shared" si="65"/>
        <v>2.3667894900255999</v>
      </c>
      <c r="AQ42" s="156">
        <f t="shared" ref="AQ42:BB44" si="76">(X42/D42)*10</f>
        <v>1.9850252923809542</v>
      </c>
      <c r="AR42" s="156">
        <f t="shared" si="76"/>
        <v>2.1218182165379122</v>
      </c>
      <c r="AS42" s="156">
        <f t="shared" si="76"/>
        <v>2.7674934000236773</v>
      </c>
      <c r="AT42" s="156">
        <f t="shared" si="76"/>
        <v>2.7712747865947911</v>
      </c>
      <c r="AU42" s="156">
        <f t="shared" si="76"/>
        <v>2.4218908599994227</v>
      </c>
      <c r="AV42" s="156">
        <f t="shared" si="76"/>
        <v>2.7095293488892769</v>
      </c>
      <c r="AW42" s="156">
        <f t="shared" si="76"/>
        <v>2.4344955587016552</v>
      </c>
      <c r="AX42" s="156">
        <f t="shared" si="76"/>
        <v>2.7397926778672597</v>
      </c>
      <c r="AY42" s="156">
        <f t="shared" si="76"/>
        <v>2.6562253690504329</v>
      </c>
      <c r="AZ42" s="156">
        <f t="shared" si="76"/>
        <v>2.7322782009948869</v>
      </c>
      <c r="BA42" s="156">
        <f t="shared" si="76"/>
        <v>2.8184465867768118</v>
      </c>
      <c r="BB42" s="156">
        <f t="shared" si="76"/>
        <v>2.8020537289673579</v>
      </c>
      <c r="BC42" s="156">
        <f t="shared" ref="BC42:BC44" si="77">(AJ42/P42)*10</f>
        <v>2.7044956397033575</v>
      </c>
      <c r="BD42" s="156">
        <f t="shared" ref="BD42:BE44" si="78">(AK42/Q42)*10</f>
        <v>2.5302683453023249</v>
      </c>
      <c r="BE42" s="156">
        <f t="shared" si="78"/>
        <v>2.8329273397092241</v>
      </c>
      <c r="BF42" s="52">
        <f t="shared" si="57"/>
        <v>0.11961537398545624</v>
      </c>
      <c r="BI42" s="105"/>
    </row>
    <row r="43" spans="1:61" ht="20.100000000000001" customHeight="1">
      <c r="A43" s="121" t="s">
        <v>85</v>
      </c>
      <c r="B43" s="117">
        <f>SUM(B32:B34)</f>
        <v>382397.61999999994</v>
      </c>
      <c r="C43" s="154">
        <f>SUM(C32:C34)</f>
        <v>466419.70999999996</v>
      </c>
      <c r="D43" s="154">
        <f>SUM(D32:D34)</f>
        <v>416251.13000000024</v>
      </c>
      <c r="E43" s="154">
        <f t="shared" ref="E43:N43" si="79">SUM(E32:E34)</f>
        <v>452362.07000000007</v>
      </c>
      <c r="F43" s="154">
        <f t="shared" si="79"/>
        <v>346745.78999999992</v>
      </c>
      <c r="G43" s="154">
        <f t="shared" si="79"/>
        <v>356512.32999999996</v>
      </c>
      <c r="H43" s="154">
        <f t="shared" si="79"/>
        <v>427716.65999999992</v>
      </c>
      <c r="I43" s="154">
        <f t="shared" si="79"/>
        <v>426590.23</v>
      </c>
      <c r="J43" s="154">
        <f t="shared" si="79"/>
        <v>454858.03</v>
      </c>
      <c r="K43" s="154">
        <f t="shared" si="79"/>
        <v>390784.71999999991</v>
      </c>
      <c r="L43" s="154">
        <f t="shared" si="79"/>
        <v>348578.50999999989</v>
      </c>
      <c r="M43" s="154">
        <f t="shared" si="79"/>
        <v>402799.82999999984</v>
      </c>
      <c r="N43" s="154">
        <f t="shared" si="79"/>
        <v>382135.83999999968</v>
      </c>
      <c r="O43" s="154">
        <f t="shared" ref="O43:P43" si="80">SUM(O32:O34)</f>
        <v>373424.61999999994</v>
      </c>
      <c r="P43" s="154">
        <f t="shared" si="80"/>
        <v>436639.18999999994</v>
      </c>
      <c r="Q43" s="154">
        <f>IF(Q34="","",SUM(Q32:Q34))</f>
        <v>428070.8600000001</v>
      </c>
      <c r="R43" s="154" t="str">
        <f>IF(R34="","",SUM(R32:R34))</f>
        <v/>
      </c>
      <c r="S43" s="52" t="str">
        <f t="shared" si="40"/>
        <v/>
      </c>
      <c r="U43" s="109" t="s">
        <v>85</v>
      </c>
      <c r="V43" s="19">
        <f>SUM(V32:V34)</f>
        <v>86998.260999999969</v>
      </c>
      <c r="W43" s="154">
        <f>SUM(W32:W34)</f>
        <v>91054.148000000016</v>
      </c>
      <c r="X43" s="154">
        <f>SUM(X32:X34)</f>
        <v>86989.97</v>
      </c>
      <c r="Y43" s="154">
        <f t="shared" ref="Y43:AH43" si="81">SUM(Y32:Y34)</f>
        <v>94857.412999999986</v>
      </c>
      <c r="Z43" s="154">
        <f t="shared" si="81"/>
        <v>91989.164000000033</v>
      </c>
      <c r="AA43" s="154">
        <f t="shared" si="81"/>
        <v>97881.056000000011</v>
      </c>
      <c r="AB43" s="154">
        <f t="shared" si="81"/>
        <v>97771.116999999969</v>
      </c>
      <c r="AC43" s="154">
        <f t="shared" si="81"/>
        <v>103996.73799999995</v>
      </c>
      <c r="AD43" s="154">
        <f t="shared" si="81"/>
        <v>107258.03199999998</v>
      </c>
      <c r="AE43" s="154">
        <f t="shared" si="81"/>
        <v>100592.079</v>
      </c>
      <c r="AF43" s="154">
        <f t="shared" si="81"/>
        <v>90380.885999999999</v>
      </c>
      <c r="AG43" s="154">
        <f t="shared" si="81"/>
        <v>108425.69100000005</v>
      </c>
      <c r="AH43" s="154">
        <f t="shared" si="81"/>
        <v>101593.97400000006</v>
      </c>
      <c r="AI43" s="154">
        <f t="shared" ref="AI43:AJ43" si="82">SUM(AI32:AI34)</f>
        <v>100442.45000000004</v>
      </c>
      <c r="AJ43" s="154">
        <f t="shared" si="82"/>
        <v>104216.24200000004</v>
      </c>
      <c r="AK43" s="154">
        <f t="shared" ref="AK43" si="83">SUM(AK32:AK34)</f>
        <v>106653.73900000003</v>
      </c>
      <c r="AL43" s="154" t="str">
        <f>IF(AL34="","",SUM(AL32:AL34))</f>
        <v/>
      </c>
      <c r="AM43" s="52" t="str">
        <f t="shared" si="58"/>
        <v/>
      </c>
      <c r="AO43" s="198">
        <f t="shared" si="65"/>
        <v>2.2750732862824821</v>
      </c>
      <c r="AP43" s="157">
        <f t="shared" si="65"/>
        <v>1.9521934010893327</v>
      </c>
      <c r="AQ43" s="157">
        <f t="shared" si="76"/>
        <v>2.0898434558003469</v>
      </c>
      <c r="AR43" s="157">
        <f t="shared" si="76"/>
        <v>2.0969356029341712</v>
      </c>
      <c r="AS43" s="157">
        <f t="shared" si="76"/>
        <v>2.6529280715996597</v>
      </c>
      <c r="AT43" s="157">
        <f t="shared" si="76"/>
        <v>2.7455167118623924</v>
      </c>
      <c r="AU43" s="157">
        <f t="shared" si="76"/>
        <v>2.2858851698692302</v>
      </c>
      <c r="AV43" s="157">
        <f t="shared" si="76"/>
        <v>2.4378602857360319</v>
      </c>
      <c r="AW43" s="157">
        <f t="shared" si="76"/>
        <v>2.3580551496474618</v>
      </c>
      <c r="AX43" s="157">
        <f t="shared" si="76"/>
        <v>2.5741047142273121</v>
      </c>
      <c r="AY43" s="157">
        <f t="shared" si="76"/>
        <v>2.5928415954270969</v>
      </c>
      <c r="AZ43" s="157">
        <f t="shared" si="76"/>
        <v>2.6918008133220934</v>
      </c>
      <c r="BA43" s="157">
        <f t="shared" si="76"/>
        <v>2.6585827176011585</v>
      </c>
      <c r="BB43" s="157">
        <f t="shared" si="76"/>
        <v>2.6897650722654562</v>
      </c>
      <c r="BC43" s="157">
        <f t="shared" si="77"/>
        <v>2.3867816812320499</v>
      </c>
      <c r="BD43" s="157">
        <f t="shared" si="78"/>
        <v>2.4914972955645709</v>
      </c>
      <c r="BE43" s="157"/>
      <c r="BF43" s="52" t="str">
        <f t="shared" si="57"/>
        <v/>
      </c>
      <c r="BI43" s="105"/>
    </row>
    <row r="44" spans="1:61" ht="20.100000000000001" customHeight="1">
      <c r="A44" s="121" t="s">
        <v>86</v>
      </c>
      <c r="B44" s="117">
        <f>SUM(B35:B37)</f>
        <v>350097.77999999997</v>
      </c>
      <c r="C44" s="154">
        <f>SUM(C35:C37)</f>
        <v>402574.6700000001</v>
      </c>
      <c r="D44" s="154">
        <f>SUM(D35:D37)</f>
        <v>433753.65999999992</v>
      </c>
      <c r="E44" s="154">
        <f t="shared" ref="E44:N44" si="84">SUM(E35:E37)</f>
        <v>380039.47999999986</v>
      </c>
      <c r="F44" s="154">
        <f t="shared" si="84"/>
        <v>326934.71000000002</v>
      </c>
      <c r="G44" s="154">
        <f t="shared" si="84"/>
        <v>312275.05999999988</v>
      </c>
      <c r="H44" s="154">
        <f t="shared" si="84"/>
        <v>397927.66000000009</v>
      </c>
      <c r="I44" s="154">
        <f t="shared" si="84"/>
        <v>401306.53999999992</v>
      </c>
      <c r="J44" s="154">
        <f t="shared" si="84"/>
        <v>370175.25</v>
      </c>
      <c r="K44" s="154">
        <f t="shared" si="84"/>
        <v>378308.29999999981</v>
      </c>
      <c r="L44" s="154">
        <f t="shared" si="84"/>
        <v>363918.54</v>
      </c>
      <c r="M44" s="154">
        <f t="shared" si="84"/>
        <v>337143.84999999986</v>
      </c>
      <c r="N44" s="154">
        <f t="shared" si="84"/>
        <v>356836.42999999993</v>
      </c>
      <c r="O44" s="154">
        <f t="shared" ref="O44:P44" si="85">SUM(O35:O37)</f>
        <v>341381.28999999969</v>
      </c>
      <c r="P44" s="154">
        <f t="shared" si="85"/>
        <v>342306.42999999993</v>
      </c>
      <c r="Q44" s="154">
        <f>IF(Q37="","",SUM(Q35:Q37))</f>
        <v>330246.18999999983</v>
      </c>
      <c r="R44" s="154" t="str">
        <f>IF(R37="","",SUM(R35:R37))</f>
        <v/>
      </c>
      <c r="S44" s="52" t="str">
        <f t="shared" si="40"/>
        <v/>
      </c>
      <c r="U44" s="109" t="s">
        <v>86</v>
      </c>
      <c r="V44" s="19">
        <f>SUM(V35:V37)</f>
        <v>91499.962999999989</v>
      </c>
      <c r="W44" s="154">
        <f>SUM(W35:W37)</f>
        <v>94301.094000000012</v>
      </c>
      <c r="X44" s="154">
        <f>SUM(X35:X37)</f>
        <v>95143.493000000002</v>
      </c>
      <c r="Y44" s="154">
        <f t="shared" ref="Y44:AH44" si="86">SUM(Y35:Y37)</f>
        <v>95010.713999999993</v>
      </c>
      <c r="Z44" s="154">
        <f t="shared" si="86"/>
        <v>96933.330000000016</v>
      </c>
      <c r="AA44" s="154">
        <f t="shared" si="86"/>
        <v>97029.099999999919</v>
      </c>
      <c r="AB44" s="154">
        <f t="shared" si="86"/>
        <v>103464.25199999993</v>
      </c>
      <c r="AC44" s="154">
        <f t="shared" si="86"/>
        <v>101256.62400000007</v>
      </c>
      <c r="AD44" s="154">
        <f t="shared" si="86"/>
        <v>103099.24100000001</v>
      </c>
      <c r="AE44" s="154">
        <f t="shared" si="86"/>
        <v>114633.18400000001</v>
      </c>
      <c r="AF44" s="154">
        <f t="shared" si="86"/>
        <v>101186.17999999993</v>
      </c>
      <c r="AG44" s="154">
        <f t="shared" si="86"/>
        <v>99045.043999999994</v>
      </c>
      <c r="AH44" s="154">
        <f t="shared" si="86"/>
        <v>99499.376000000018</v>
      </c>
      <c r="AI44" s="154">
        <f t="shared" ref="AI44:AJ44" si="87">SUM(AI35:AI37)</f>
        <v>95205.426000000007</v>
      </c>
      <c r="AJ44" s="154">
        <f t="shared" si="87"/>
        <v>93204.969999999958</v>
      </c>
      <c r="AK44" s="154">
        <f t="shared" ref="AK44" si="88">SUM(AK35:AK37)</f>
        <v>93340.66899999998</v>
      </c>
      <c r="AL44" s="154" t="str">
        <f>IF(AL35="","",SUM(AL33:AL35))</f>
        <v/>
      </c>
      <c r="AM44" s="52" t="str">
        <f t="shared" si="58"/>
        <v/>
      </c>
      <c r="AO44" s="198">
        <f t="shared" si="65"/>
        <v>2.613554504687233</v>
      </c>
      <c r="AP44" s="157">
        <f t="shared" si="65"/>
        <v>2.3424497621770386</v>
      </c>
      <c r="AQ44" s="157">
        <f t="shared" si="76"/>
        <v>2.1934914163029777</v>
      </c>
      <c r="AR44" s="157">
        <f t="shared" si="76"/>
        <v>2.5000222082189993</v>
      </c>
      <c r="AS44" s="157">
        <f t="shared" si="76"/>
        <v>2.9649140037776966</v>
      </c>
      <c r="AT44" s="157">
        <f t="shared" si="76"/>
        <v>3.1071677642140223</v>
      </c>
      <c r="AU44" s="157">
        <f t="shared" si="76"/>
        <v>2.6000769084511473</v>
      </c>
      <c r="AV44" s="157">
        <f t="shared" si="76"/>
        <v>2.5231740305054604</v>
      </c>
      <c r="AW44" s="157">
        <f t="shared" si="76"/>
        <v>2.7851467919586739</v>
      </c>
      <c r="AX44" s="157">
        <f t="shared" si="76"/>
        <v>3.0301524973150222</v>
      </c>
      <c r="AY44" s="157">
        <f t="shared" si="76"/>
        <v>2.780462352921067</v>
      </c>
      <c r="AZ44" s="157">
        <f t="shared" si="76"/>
        <v>2.9377680773355359</v>
      </c>
      <c r="BA44" s="157">
        <f t="shared" si="76"/>
        <v>2.7883749425472066</v>
      </c>
      <c r="BB44" s="157">
        <f t="shared" si="76"/>
        <v>2.7888296397263042</v>
      </c>
      <c r="BC44" s="157">
        <f t="shared" si="77"/>
        <v>2.7228518611233792</v>
      </c>
      <c r="BD44" s="157">
        <f t="shared" si="78"/>
        <v>2.8263965437421099</v>
      </c>
      <c r="BE44" s="157"/>
      <c r="BF44" s="52" t="str">
        <f t="shared" si="57"/>
        <v/>
      </c>
      <c r="BI44" s="105"/>
    </row>
    <row r="45" spans="1:61" ht="20.100000000000001" customHeight="1" thickBot="1">
      <c r="A45" s="122" t="s">
        <v>87</v>
      </c>
      <c r="B45" s="196">
        <f>SUM(B38:B40)</f>
        <v>427021.0799999999</v>
      </c>
      <c r="C45" s="155">
        <f>SUM(C38:C40)</f>
        <v>480037.80000000005</v>
      </c>
      <c r="D45" s="155">
        <f>IF(D40="","",SUM(D38:D40))</f>
        <v>581834.22999999986</v>
      </c>
      <c r="E45" s="155">
        <f t="shared" ref="E45:N45" si="89">IF(E40="","",SUM(E38:E40))</f>
        <v>407657.96999999974</v>
      </c>
      <c r="F45" s="155">
        <f t="shared" si="89"/>
        <v>389896.20999999979</v>
      </c>
      <c r="G45" s="155">
        <f t="shared" si="89"/>
        <v>414494.53</v>
      </c>
      <c r="H45" s="155">
        <f t="shared" si="89"/>
        <v>445352.96000000014</v>
      </c>
      <c r="I45" s="155">
        <f t="shared" si="89"/>
        <v>520911.64999999973</v>
      </c>
      <c r="J45" s="155">
        <f t="shared" si="89"/>
        <v>447178.6</v>
      </c>
      <c r="K45" s="155">
        <f t="shared" si="89"/>
        <v>436294.14999999967</v>
      </c>
      <c r="L45" s="155">
        <f t="shared" si="89"/>
        <v>375280.25999999972</v>
      </c>
      <c r="M45" s="155">
        <f t="shared" si="89"/>
        <v>397265.69</v>
      </c>
      <c r="N45" s="155">
        <f t="shared" si="89"/>
        <v>385842.90000000014</v>
      </c>
      <c r="O45" s="155">
        <f t="shared" ref="O45:P45" si="90">IF(O40="","",SUM(O38:O40))</f>
        <v>363345.98999999987</v>
      </c>
      <c r="P45" s="155">
        <f t="shared" si="90"/>
        <v>359538.72999999975</v>
      </c>
      <c r="Q45" s="155">
        <f>IF(Q40="","",SUM(Q38:Q40))</f>
        <v>342927.31000000006</v>
      </c>
      <c r="R45" s="155" t="str">
        <f>IF(R40="","",SUM(R38:R40))</f>
        <v/>
      </c>
      <c r="S45" s="55" t="str">
        <f t="shared" si="40"/>
        <v/>
      </c>
      <c r="U45" s="110" t="s">
        <v>87</v>
      </c>
      <c r="V45" s="21">
        <f>SUM(V38:V40)</f>
        <v>125441.85800000001</v>
      </c>
      <c r="W45" s="155">
        <f>SUM(W38:W40)</f>
        <v>126865.47399999999</v>
      </c>
      <c r="X45" s="155">
        <f>IF(X40="","",SUM(X38:X40))</f>
        <v>137614.27400000003</v>
      </c>
      <c r="Y45" s="155">
        <f t="shared" ref="Y45:AH45" si="91">IF(Y40="","",SUM(Y38:Y40))</f>
        <v>133283.21699999986</v>
      </c>
      <c r="Z45" s="155">
        <f t="shared" si="91"/>
        <v>129217.92900000005</v>
      </c>
      <c r="AA45" s="155">
        <f t="shared" si="91"/>
        <v>138507.0309999999</v>
      </c>
      <c r="AB45" s="155">
        <f t="shared" si="91"/>
        <v>139017.64100000003</v>
      </c>
      <c r="AC45" s="155">
        <f t="shared" si="91"/>
        <v>147745.076</v>
      </c>
      <c r="AD45" s="155">
        <f t="shared" si="91"/>
        <v>144201.65400000001</v>
      </c>
      <c r="AE45" s="155">
        <f t="shared" si="91"/>
        <v>140364.57099999997</v>
      </c>
      <c r="AF45" s="155">
        <f t="shared" si="91"/>
        <v>116333.356</v>
      </c>
      <c r="AG45" s="155">
        <f t="shared" si="91"/>
        <v>120666.09900000007</v>
      </c>
      <c r="AH45" s="155">
        <f t="shared" si="91"/>
        <v>120177.06300000002</v>
      </c>
      <c r="AI45" s="155">
        <f t="shared" ref="AI45:AJ45" si="92">IF(AI40="","",SUM(AI38:AI40))</f>
        <v>115007.01299999995</v>
      </c>
      <c r="AJ45" s="155">
        <f t="shared" si="92"/>
        <v>113703.56500000005</v>
      </c>
      <c r="AK45" s="155">
        <f t="shared" ref="AK45:AL45" si="93">IF(AK40="","",SUM(AK38:AK40))</f>
        <v>107620.98800000001</v>
      </c>
      <c r="AL45" s="155" t="str">
        <f t="shared" si="93"/>
        <v/>
      </c>
      <c r="AM45" s="55" t="str">
        <f t="shared" si="58"/>
        <v/>
      </c>
      <c r="AO45" s="200">
        <f t="shared" si="65"/>
        <v>2.9376034082439215</v>
      </c>
      <c r="AP45" s="158">
        <f t="shared" si="65"/>
        <v>2.642822586054681</v>
      </c>
      <c r="AQ45" s="158">
        <f t="shared" ref="AQ45:BB45" si="94">IF(X40="","",(X45/D45)*10)</f>
        <v>2.3651800960558829</v>
      </c>
      <c r="AR45" s="158">
        <f t="shared" si="94"/>
        <v>3.2694863539648189</v>
      </c>
      <c r="AS45" s="158">
        <f t="shared" si="94"/>
        <v>3.3141622228130947</v>
      </c>
      <c r="AT45" s="158">
        <f t="shared" si="94"/>
        <v>3.3415888745262787</v>
      </c>
      <c r="AU45" s="158">
        <f t="shared" si="94"/>
        <v>3.1215160442629593</v>
      </c>
      <c r="AV45" s="158">
        <f t="shared" si="94"/>
        <v>2.8362789736032989</v>
      </c>
      <c r="AW45" s="158">
        <f t="shared" si="94"/>
        <v>3.2246993483140747</v>
      </c>
      <c r="AX45" s="158">
        <f t="shared" si="94"/>
        <v>3.2172003910664415</v>
      </c>
      <c r="AY45" s="158">
        <f t="shared" si="94"/>
        <v>3.0999060808580792</v>
      </c>
      <c r="AZ45" s="158">
        <f t="shared" si="94"/>
        <v>3.0374155643795984</v>
      </c>
      <c r="BA45" s="158">
        <f t="shared" si="94"/>
        <v>3.1146630662375796</v>
      </c>
      <c r="BB45" s="158">
        <f t="shared" si="94"/>
        <v>3.1652203730114099</v>
      </c>
      <c r="BC45" s="158">
        <f t="shared" ref="BC45" si="95">IF(AJ40="","",(AJ45/P45)*10)</f>
        <v>3.162484470031925</v>
      </c>
      <c r="BD45" s="158">
        <f t="shared" ref="BD45:BE45" si="96">IF(AK40="","",(AK45/Q45)*10)</f>
        <v>3.1383032165038123</v>
      </c>
      <c r="BE45" s="158" t="str">
        <f t="shared" si="96"/>
        <v/>
      </c>
      <c r="BF45" s="55" t="str">
        <f t="shared" si="57"/>
        <v/>
      </c>
      <c r="BI45" s="105"/>
    </row>
    <row r="46" spans="1:61"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BI46" s="105"/>
    </row>
    <row r="47" spans="1:61" ht="15.75" thickBot="1">
      <c r="S47" s="107" t="s">
        <v>1</v>
      </c>
      <c r="AM47" s="286">
        <v>1000</v>
      </c>
      <c r="BF47" s="286" t="s">
        <v>46</v>
      </c>
      <c r="BI47" s="105"/>
    </row>
    <row r="48" spans="1:61" ht="20.100000000000001" customHeight="1">
      <c r="A48" s="467" t="s">
        <v>15</v>
      </c>
      <c r="B48" s="469" t="s">
        <v>71</v>
      </c>
      <c r="C48" s="463"/>
      <c r="D48" s="463"/>
      <c r="E48" s="463"/>
      <c r="F48" s="463"/>
      <c r="G48" s="463"/>
      <c r="H48" s="463"/>
      <c r="I48" s="463"/>
      <c r="J48" s="463"/>
      <c r="K48" s="463"/>
      <c r="L48" s="463"/>
      <c r="M48" s="463"/>
      <c r="N48" s="463"/>
      <c r="O48" s="463"/>
      <c r="P48" s="463"/>
      <c r="Q48" s="463"/>
      <c r="R48" s="463"/>
      <c r="S48" s="465" t="s">
        <v>151</v>
      </c>
      <c r="U48" s="470" t="s">
        <v>3</v>
      </c>
      <c r="V48" s="462" t="s">
        <v>71</v>
      </c>
      <c r="W48" s="463"/>
      <c r="X48" s="463"/>
      <c r="Y48" s="463"/>
      <c r="Z48" s="463"/>
      <c r="AA48" s="463"/>
      <c r="AB48" s="463"/>
      <c r="AC48" s="463"/>
      <c r="AD48" s="463"/>
      <c r="AE48" s="463"/>
      <c r="AF48" s="463"/>
      <c r="AG48" s="463"/>
      <c r="AH48" s="463"/>
      <c r="AI48" s="463"/>
      <c r="AJ48" s="463"/>
      <c r="AK48" s="463"/>
      <c r="AL48" s="464"/>
      <c r="AM48" s="465" t="s">
        <v>151</v>
      </c>
      <c r="AO48" s="462" t="s">
        <v>71</v>
      </c>
      <c r="AP48" s="463"/>
      <c r="AQ48" s="463"/>
      <c r="AR48" s="463"/>
      <c r="AS48" s="463"/>
      <c r="AT48" s="463"/>
      <c r="AU48" s="463"/>
      <c r="AV48" s="463"/>
      <c r="AW48" s="463"/>
      <c r="AX48" s="463"/>
      <c r="AY48" s="463"/>
      <c r="AZ48" s="463"/>
      <c r="BA48" s="463"/>
      <c r="BB48" s="463"/>
      <c r="BC48" s="463"/>
      <c r="BD48" s="463"/>
      <c r="BE48" s="464"/>
      <c r="BF48" s="465" t="str">
        <f>AM48</f>
        <v>D       2026/2025</v>
      </c>
      <c r="BI48" s="105"/>
    </row>
    <row r="49" spans="1:61" ht="20.100000000000001" customHeight="1" thickBot="1">
      <c r="A49" s="468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262">
        <v>2019</v>
      </c>
      <c r="L49" s="262">
        <v>2020</v>
      </c>
      <c r="M49" s="262">
        <v>2021</v>
      </c>
      <c r="N49" s="262">
        <v>2022</v>
      </c>
      <c r="O49" s="262">
        <v>2023</v>
      </c>
      <c r="P49" s="262">
        <v>2024</v>
      </c>
      <c r="Q49" s="262">
        <v>2025</v>
      </c>
      <c r="R49" s="262">
        <v>2026</v>
      </c>
      <c r="S49" s="466"/>
      <c r="U49" s="471"/>
      <c r="V49" s="25">
        <v>2010</v>
      </c>
      <c r="W49" s="135">
        <v>2011</v>
      </c>
      <c r="X49" s="135">
        <v>2012</v>
      </c>
      <c r="Y49" s="135">
        <v>2013</v>
      </c>
      <c r="Z49" s="135">
        <v>2014</v>
      </c>
      <c r="AA49" s="135">
        <v>2015</v>
      </c>
      <c r="AB49" s="135">
        <v>2016</v>
      </c>
      <c r="AC49" s="135">
        <v>2017</v>
      </c>
      <c r="AD49" s="135">
        <v>2018</v>
      </c>
      <c r="AE49" s="135">
        <v>2019</v>
      </c>
      <c r="AF49" s="135">
        <v>2020</v>
      </c>
      <c r="AG49" s="135">
        <v>2021</v>
      </c>
      <c r="AH49" s="135">
        <v>2022</v>
      </c>
      <c r="AI49" s="135">
        <v>2023</v>
      </c>
      <c r="AJ49" s="135">
        <v>2024</v>
      </c>
      <c r="AK49" s="135">
        <v>2025</v>
      </c>
      <c r="AL49" s="133">
        <v>2026</v>
      </c>
      <c r="AM49" s="466"/>
      <c r="AO49" s="25">
        <v>2010</v>
      </c>
      <c r="AP49" s="135">
        <v>2011</v>
      </c>
      <c r="AQ49" s="135">
        <v>2012</v>
      </c>
      <c r="AR49" s="135">
        <v>2013</v>
      </c>
      <c r="AS49" s="135">
        <v>2014</v>
      </c>
      <c r="AT49" s="135">
        <v>2015</v>
      </c>
      <c r="AU49" s="135">
        <v>2017</v>
      </c>
      <c r="AV49" s="135">
        <v>2017</v>
      </c>
      <c r="AW49" s="135">
        <v>2018</v>
      </c>
      <c r="AX49" s="135">
        <v>2019</v>
      </c>
      <c r="AY49" s="135">
        <v>2020</v>
      </c>
      <c r="AZ49" s="135">
        <v>2021</v>
      </c>
      <c r="BA49" s="135">
        <v>2022</v>
      </c>
      <c r="BB49" s="135">
        <v>2023</v>
      </c>
      <c r="BC49" s="135">
        <v>2024</v>
      </c>
      <c r="BD49" s="135">
        <v>2025</v>
      </c>
      <c r="BE49" s="133">
        <v>2026</v>
      </c>
      <c r="BF49" s="466"/>
      <c r="BI49" s="105"/>
    </row>
    <row r="50" spans="1:61" ht="3" customHeight="1" thickBot="1">
      <c r="A50" s="288" t="s">
        <v>89</v>
      </c>
      <c r="B50" s="287"/>
      <c r="C50" s="287"/>
      <c r="D50" s="287"/>
      <c r="E50" s="287"/>
      <c r="F50" s="287"/>
      <c r="G50" s="287"/>
      <c r="H50" s="287"/>
      <c r="I50" s="287"/>
      <c r="J50" s="292"/>
      <c r="K50" s="287"/>
      <c r="L50" s="287"/>
      <c r="M50" s="287"/>
      <c r="N50" s="287"/>
      <c r="O50" s="287"/>
      <c r="P50" s="287"/>
      <c r="Q50" s="287"/>
      <c r="R50" s="287"/>
      <c r="S50" s="289"/>
      <c r="U50" s="288"/>
      <c r="V50" s="290">
        <v>2010</v>
      </c>
      <c r="W50" s="290">
        <v>2011</v>
      </c>
      <c r="X50" s="290">
        <v>2012</v>
      </c>
      <c r="Y50" s="290"/>
      <c r="Z50" s="290"/>
      <c r="AA50" s="290"/>
      <c r="AB50" s="290"/>
      <c r="AC50" s="290"/>
      <c r="AD50" s="290"/>
      <c r="AE50" s="290"/>
      <c r="AF50" s="290"/>
      <c r="AG50" s="290"/>
      <c r="AH50" s="290"/>
      <c r="AI50" s="290"/>
      <c r="AJ50" s="290"/>
      <c r="AK50" s="290"/>
      <c r="AL50" s="290"/>
      <c r="AM50" s="291"/>
      <c r="AO50" s="290"/>
      <c r="AP50" s="290"/>
      <c r="AQ50" s="290"/>
      <c r="AR50" s="290"/>
      <c r="AS50" s="290"/>
      <c r="AT50" s="290"/>
      <c r="AU50" s="290"/>
      <c r="AV50" s="290"/>
      <c r="AW50" s="290"/>
      <c r="AX50" s="290"/>
      <c r="AY50" s="290"/>
      <c r="AZ50" s="290"/>
      <c r="BA50" s="290"/>
      <c r="BB50" s="290"/>
      <c r="BC50" s="290"/>
      <c r="BD50" s="290"/>
      <c r="BE50" s="290"/>
      <c r="BF50" s="289"/>
      <c r="BI50" s="105"/>
    </row>
    <row r="51" spans="1:61" ht="20.100000000000001" customHeight="1">
      <c r="A51" s="120" t="s">
        <v>72</v>
      </c>
      <c r="B51" s="115">
        <v>77038.130000000048</v>
      </c>
      <c r="C51" s="153">
        <v>75617.27</v>
      </c>
      <c r="D51" s="153">
        <v>113844.10000000002</v>
      </c>
      <c r="E51" s="153">
        <v>93610.949999999983</v>
      </c>
      <c r="F51" s="153">
        <v>94388.039999999921</v>
      </c>
      <c r="G51" s="153">
        <v>91436.9399999999</v>
      </c>
      <c r="H51" s="153">
        <v>70145.979999999967</v>
      </c>
      <c r="I51" s="153">
        <v>96670.400000000038</v>
      </c>
      <c r="J51" s="153">
        <v>86690.71</v>
      </c>
      <c r="K51" s="204">
        <v>102746.46999999988</v>
      </c>
      <c r="L51" s="204">
        <v>136996.50000000012</v>
      </c>
      <c r="M51" s="204">
        <v>121646.6599999999</v>
      </c>
      <c r="N51" s="204">
        <v>128442.5299999998</v>
      </c>
      <c r="O51" s="204">
        <v>136111.58999999997</v>
      </c>
      <c r="P51" s="204">
        <v>121578.57000000004</v>
      </c>
      <c r="Q51" s="204">
        <v>135833.84000000003</v>
      </c>
      <c r="R51" s="204">
        <v>124010.12000000005</v>
      </c>
      <c r="S51" s="61">
        <f t="shared" ref="S51:S67" si="97">IF(R51="","",(R51-Q51)/Q51)</f>
        <v>-8.7045466726111617E-2</v>
      </c>
      <c r="U51" s="109" t="s">
        <v>72</v>
      </c>
      <c r="V51" s="115">
        <v>14178.058999999999</v>
      </c>
      <c r="W51" s="153">
        <v>16344.844999999999</v>
      </c>
      <c r="X51" s="153">
        <v>18481.169000000002</v>
      </c>
      <c r="Y51" s="153">
        <v>20000.632999999987</v>
      </c>
      <c r="Z51" s="153">
        <v>18045.733999999989</v>
      </c>
      <c r="AA51" s="153">
        <v>19063.57499999999</v>
      </c>
      <c r="AB51" s="153">
        <v>17884.870999999992</v>
      </c>
      <c r="AC51" s="153">
        <v>22256.164000000001</v>
      </c>
      <c r="AD51" s="153">
        <v>22751.996999999999</v>
      </c>
      <c r="AE51" s="153">
        <v>25859.545000000013</v>
      </c>
      <c r="AF51" s="153">
        <v>35304.031000000017</v>
      </c>
      <c r="AG51" s="153">
        <v>29875.058000000012</v>
      </c>
      <c r="AH51" s="153">
        <v>35625.286000000015</v>
      </c>
      <c r="AI51" s="153">
        <v>34919.174000000006</v>
      </c>
      <c r="AJ51" s="153">
        <v>37175.217999999979</v>
      </c>
      <c r="AK51" s="153">
        <v>37655.859999999957</v>
      </c>
      <c r="AL51" s="112">
        <v>33643.910000000018</v>
      </c>
      <c r="AM51" s="61">
        <f>(AL51-AK51)/AK51</f>
        <v>-0.106542514232843</v>
      </c>
      <c r="AO51" s="197">
        <f t="shared" ref="AO51:AO60" si="98">(V51/B51)*10</f>
        <v>1.8403950095881081</v>
      </c>
      <c r="AP51" s="156">
        <f t="shared" ref="AP51:AP60" si="99">(W51/C51)*10</f>
        <v>2.1615227579625658</v>
      </c>
      <c r="AQ51" s="156">
        <f t="shared" ref="AQ51:AQ60" si="100">(X51/D51)*10</f>
        <v>1.6233752122420044</v>
      </c>
      <c r="AR51" s="156">
        <f t="shared" ref="AR51:AR60" si="101">(Y51/E51)*10</f>
        <v>2.1365698136809841</v>
      </c>
      <c r="AS51" s="156">
        <f t="shared" ref="AS51:AS60" si="102">(Z51/F51)*10</f>
        <v>1.9118665881821473</v>
      </c>
      <c r="AT51" s="156">
        <f t="shared" ref="AT51:AT60" si="103">(AA51/G51)*10</f>
        <v>2.084887683249244</v>
      </c>
      <c r="AU51" s="156">
        <f t="shared" ref="AU51:AU60" si="104">(AB51/H51)*10</f>
        <v>2.5496644283820684</v>
      </c>
      <c r="AV51" s="156">
        <f t="shared" ref="AV51:AV60" si="105">(AC51/I51)*10</f>
        <v>2.3022728777371348</v>
      </c>
      <c r="AW51" s="156">
        <f t="shared" ref="AW51:AW60" si="106">(AD51/J51)*10</f>
        <v>2.6245023255663726</v>
      </c>
      <c r="AX51" s="156">
        <f t="shared" ref="AX51:AX60" si="107">(AE51/K51)*10</f>
        <v>2.5168305052232003</v>
      </c>
      <c r="AY51" s="156">
        <f t="shared" ref="AY51:AY60" si="108">(AF51/L51)*10</f>
        <v>2.5770024051709339</v>
      </c>
      <c r="AZ51" s="156">
        <f t="shared" ref="AZ51:AZ60" si="109">(AG51/M51)*10</f>
        <v>2.4558880613738214</v>
      </c>
      <c r="BA51" s="156">
        <f t="shared" ref="BA51:BA60" si="110">(AH51/N51)*10</f>
        <v>2.7736362714125979</v>
      </c>
      <c r="BB51" s="156">
        <f t="shared" ref="BB51:BB60" si="111">(AI51/O51)*10</f>
        <v>2.5654813083882138</v>
      </c>
      <c r="BC51" s="156">
        <f t="shared" ref="BC51:BC60" si="112">(AJ51/P51)*10</f>
        <v>3.0577114042384252</v>
      </c>
      <c r="BD51" s="156">
        <f t="shared" ref="BD51:BD60" si="113">(AK51/Q51)*10</f>
        <v>2.7722002116703726</v>
      </c>
      <c r="BE51" s="156">
        <f t="shared" ref="BE51:BE52" si="114">(AL51/R51)*10</f>
        <v>2.7129971328146447</v>
      </c>
      <c r="BF51" s="61">
        <f t="shared" ref="BF51:BF67" si="115">IF(BE51="","",(BE51-BD51)/BD51)</f>
        <v>-2.1355989587799426E-2</v>
      </c>
      <c r="BI51" s="105"/>
    </row>
    <row r="52" spans="1:61" ht="20.100000000000001" customHeight="1">
      <c r="A52" s="121" t="s">
        <v>73</v>
      </c>
      <c r="B52" s="117">
        <v>72819.339999999982</v>
      </c>
      <c r="C52" s="154">
        <v>87274.840000000011</v>
      </c>
      <c r="D52" s="154">
        <v>101727.20000000001</v>
      </c>
      <c r="E52" s="154">
        <v>110658.78999999996</v>
      </c>
      <c r="F52" s="154">
        <v>109991.49999999996</v>
      </c>
      <c r="G52" s="154">
        <v>92866.790000000066</v>
      </c>
      <c r="H52" s="154">
        <v>72567.640000000072</v>
      </c>
      <c r="I52" s="154">
        <v>85040.37</v>
      </c>
      <c r="J52" s="154">
        <v>97721.83</v>
      </c>
      <c r="K52" s="202">
        <v>111683.34999999996</v>
      </c>
      <c r="L52" s="202">
        <v>113066.83</v>
      </c>
      <c r="M52" s="202">
        <v>124276.87000000002</v>
      </c>
      <c r="N52" s="202">
        <v>138621.96999999994</v>
      </c>
      <c r="O52" s="202">
        <v>126774.69999999985</v>
      </c>
      <c r="P52" s="202">
        <v>142487.47000000006</v>
      </c>
      <c r="Q52" s="202">
        <v>155655.73000000004</v>
      </c>
      <c r="R52" s="202">
        <v>133800.24</v>
      </c>
      <c r="S52" s="52">
        <f t="shared" si="97"/>
        <v>-0.14040915808239146</v>
      </c>
      <c r="U52" s="109" t="s">
        <v>73</v>
      </c>
      <c r="V52" s="117">
        <v>14439.179</v>
      </c>
      <c r="W52" s="154">
        <v>17444.693999999992</v>
      </c>
      <c r="X52" s="154">
        <v>20090.994000000017</v>
      </c>
      <c r="Y52" s="154">
        <v>22514.599000000009</v>
      </c>
      <c r="Z52" s="154">
        <v>22065.344000000008</v>
      </c>
      <c r="AA52" s="154">
        <v>19101.218999999997</v>
      </c>
      <c r="AB52" s="154">
        <v>19254.929999999989</v>
      </c>
      <c r="AC52" s="154">
        <v>22517.317999999988</v>
      </c>
      <c r="AD52" s="154">
        <v>25713.953000000001</v>
      </c>
      <c r="AE52" s="154">
        <v>28323.108</v>
      </c>
      <c r="AF52" s="154">
        <v>28077.08600000001</v>
      </c>
      <c r="AG52" s="154">
        <v>31587.514000000025</v>
      </c>
      <c r="AH52" s="154">
        <v>37504.744000000028</v>
      </c>
      <c r="AI52" s="154">
        <v>37660.41700000003</v>
      </c>
      <c r="AJ52" s="154">
        <v>40377.023999999983</v>
      </c>
      <c r="AK52" s="154">
        <v>42767.302000000011</v>
      </c>
      <c r="AL52" s="119">
        <v>35787.027999999962</v>
      </c>
      <c r="AM52" s="52">
        <f t="shared" ref="AM52:AM67" si="116">IF(AL52="","",(AL52-AK52)/AK52)</f>
        <v>-0.16321520585984234</v>
      </c>
      <c r="AO52" s="198">
        <f t="shared" si="98"/>
        <v>1.9828769390109828</v>
      </c>
      <c r="AP52" s="157">
        <f t="shared" si="99"/>
        <v>1.9988227993313985</v>
      </c>
      <c r="AQ52" s="157">
        <f t="shared" si="100"/>
        <v>1.9749874173279136</v>
      </c>
      <c r="AR52" s="157">
        <f t="shared" si="101"/>
        <v>2.0345965286625685</v>
      </c>
      <c r="AS52" s="157">
        <f t="shared" si="102"/>
        <v>2.0060953800975545</v>
      </c>
      <c r="AT52" s="157">
        <f t="shared" si="103"/>
        <v>2.0568406639230217</v>
      </c>
      <c r="AU52" s="157">
        <f t="shared" si="104"/>
        <v>2.6533769046368283</v>
      </c>
      <c r="AV52" s="157">
        <f t="shared" si="105"/>
        <v>2.647838667682183</v>
      </c>
      <c r="AW52" s="157">
        <f t="shared" si="106"/>
        <v>2.631341738074287</v>
      </c>
      <c r="AX52" s="157">
        <f t="shared" si="107"/>
        <v>2.536018842558001</v>
      </c>
      <c r="AY52" s="157">
        <f t="shared" si="108"/>
        <v>2.4832292547690611</v>
      </c>
      <c r="AZ52" s="157">
        <f t="shared" si="109"/>
        <v>2.5417049850064632</v>
      </c>
      <c r="BA52" s="157">
        <f t="shared" si="110"/>
        <v>2.7055411202134874</v>
      </c>
      <c r="BB52" s="157">
        <f t="shared" si="111"/>
        <v>2.9706571579345149</v>
      </c>
      <c r="BC52" s="157">
        <f t="shared" si="112"/>
        <v>2.8337245373224724</v>
      </c>
      <c r="BD52" s="157">
        <f t="shared" si="113"/>
        <v>2.7475571891892447</v>
      </c>
      <c r="BE52" s="157">
        <f t="shared" si="114"/>
        <v>2.674660972207521</v>
      </c>
      <c r="BF52" s="52">
        <f t="shared" si="115"/>
        <v>-2.6531282867758667E-2</v>
      </c>
      <c r="BI52" s="105"/>
    </row>
    <row r="53" spans="1:61" ht="20.100000000000001" customHeight="1">
      <c r="A53" s="121" t="s">
        <v>74</v>
      </c>
      <c r="B53" s="117">
        <v>84633.959999999977</v>
      </c>
      <c r="C53" s="154">
        <v>105231.42000000006</v>
      </c>
      <c r="D53" s="154">
        <v>125552.12000000001</v>
      </c>
      <c r="E53" s="154">
        <v>103316.65999999999</v>
      </c>
      <c r="F53" s="154">
        <v>107623.27999999997</v>
      </c>
      <c r="G53" s="154">
        <v>129782.01999999996</v>
      </c>
      <c r="H53" s="154">
        <v>82471.939999999886</v>
      </c>
      <c r="I53" s="154">
        <v>109657.74999999996</v>
      </c>
      <c r="J53" s="154">
        <v>106502.67</v>
      </c>
      <c r="K53" s="202">
        <v>100151.61999999988</v>
      </c>
      <c r="L53" s="202">
        <v>137560.88999999996</v>
      </c>
      <c r="M53" s="202">
        <v>160491.21999999983</v>
      </c>
      <c r="N53" s="202">
        <v>144711.77000000008</v>
      </c>
      <c r="O53" s="202">
        <v>149915.40000000011</v>
      </c>
      <c r="P53" s="202">
        <v>147087.33999999985</v>
      </c>
      <c r="Q53" s="202">
        <v>145608.72999999975</v>
      </c>
      <c r="R53" s="202">
        <v>167451.88999999972</v>
      </c>
      <c r="S53" s="52">
        <f t="shared" si="97"/>
        <v>0.15001270871602282</v>
      </c>
      <c r="U53" s="109" t="s">
        <v>74</v>
      </c>
      <c r="V53" s="117">
        <v>16992.152000000002</v>
      </c>
      <c r="W53" s="154">
        <v>19273.382000000009</v>
      </c>
      <c r="X53" s="154">
        <v>22749.488000000016</v>
      </c>
      <c r="Y53" s="154">
        <v>20836.083999999995</v>
      </c>
      <c r="Z53" s="154">
        <v>21337.534000000003</v>
      </c>
      <c r="AA53" s="154">
        <v>27425.90399999998</v>
      </c>
      <c r="AB53" s="154">
        <v>21464.642000000003</v>
      </c>
      <c r="AC53" s="154">
        <v>29322.409999999974</v>
      </c>
      <c r="AD53" s="154">
        <v>27877.649000000001</v>
      </c>
      <c r="AE53" s="154">
        <v>26138.823000000029</v>
      </c>
      <c r="AF53" s="154">
        <v>35987.321000000011</v>
      </c>
      <c r="AG53" s="154">
        <v>45543.809999999983</v>
      </c>
      <c r="AH53" s="154">
        <v>41236.967000000041</v>
      </c>
      <c r="AI53" s="154">
        <v>43705.949999999953</v>
      </c>
      <c r="AJ53" s="154">
        <v>44325.039999999979</v>
      </c>
      <c r="AK53" s="154">
        <v>39751.333999999988</v>
      </c>
      <c r="AL53" s="119">
        <v>44742.244999999995</v>
      </c>
      <c r="AM53" s="52">
        <f t="shared" si="116"/>
        <v>0.12555329589693792</v>
      </c>
      <c r="AO53" s="198">
        <f t="shared" si="98"/>
        <v>2.0077226683000542</v>
      </c>
      <c r="AP53" s="157">
        <f t="shared" si="99"/>
        <v>1.8315235126543004</v>
      </c>
      <c r="AQ53" s="157">
        <f t="shared" si="100"/>
        <v>1.8119557041330736</v>
      </c>
      <c r="AR53" s="157">
        <f t="shared" si="101"/>
        <v>2.0167206334389824</v>
      </c>
      <c r="AS53" s="157">
        <f t="shared" si="102"/>
        <v>1.9826132412987234</v>
      </c>
      <c r="AT53" s="157">
        <f t="shared" si="103"/>
        <v>2.113228319300315</v>
      </c>
      <c r="AU53" s="157">
        <f t="shared" si="104"/>
        <v>2.602660007755369</v>
      </c>
      <c r="AV53" s="157">
        <f t="shared" si="105"/>
        <v>2.6739934021991134</v>
      </c>
      <c r="AW53" s="157">
        <f t="shared" si="106"/>
        <v>2.617554001228326</v>
      </c>
      <c r="AX53" s="157">
        <f t="shared" si="107"/>
        <v>2.609925131515602</v>
      </c>
      <c r="AY53" s="157">
        <f t="shared" si="108"/>
        <v>2.6161012043466729</v>
      </c>
      <c r="AZ53" s="157">
        <f t="shared" si="109"/>
        <v>2.8377757985763976</v>
      </c>
      <c r="BA53" s="157">
        <f t="shared" si="110"/>
        <v>2.8495931602522742</v>
      </c>
      <c r="BB53" s="157">
        <f t="shared" si="111"/>
        <v>2.915374271088889</v>
      </c>
      <c r="BC53" s="157">
        <f t="shared" si="112"/>
        <v>3.0135183626272677</v>
      </c>
      <c r="BD53" s="157">
        <f t="shared" si="113"/>
        <v>2.7300103503409483</v>
      </c>
      <c r="BE53" s="157">
        <f t="shared" ref="BE53" si="117">(AL53/R53)*10</f>
        <v>2.6719462527416127</v>
      </c>
      <c r="BF53" s="52">
        <f t="shared" ref="BF53" si="118">IF(BE53="","",(BE53-BD53)/BD53)</f>
        <v>-2.1268819582344826E-2</v>
      </c>
      <c r="BI53" s="105"/>
    </row>
    <row r="54" spans="1:61" ht="20.100000000000001" customHeight="1">
      <c r="A54" s="121" t="s">
        <v>75</v>
      </c>
      <c r="B54" s="117">
        <v>86281.630000000092</v>
      </c>
      <c r="C54" s="154">
        <v>90571.82</v>
      </c>
      <c r="D54" s="154">
        <v>114496.53999999998</v>
      </c>
      <c r="E54" s="154">
        <v>127144.32000000001</v>
      </c>
      <c r="F54" s="154">
        <v>101418.98</v>
      </c>
      <c r="G54" s="154">
        <v>138312.82000000012</v>
      </c>
      <c r="H54" s="154">
        <v>88569.839999999909</v>
      </c>
      <c r="I54" s="154">
        <v>90108.859999999855</v>
      </c>
      <c r="J54" s="154">
        <v>116074.35</v>
      </c>
      <c r="K54" s="202">
        <v>110198.37999999993</v>
      </c>
      <c r="L54" s="202">
        <v>117688.19999999992</v>
      </c>
      <c r="M54" s="202">
        <v>152709.8000000001</v>
      </c>
      <c r="N54" s="202">
        <v>130093.26</v>
      </c>
      <c r="O54" s="202">
        <v>125652.07000000005</v>
      </c>
      <c r="P54" s="202">
        <v>174114.08</v>
      </c>
      <c r="Q54" s="202">
        <v>137872.80999999994</v>
      </c>
      <c r="R54" s="202">
        <v>168743.56000000017</v>
      </c>
      <c r="S54" s="52">
        <f t="shared" si="97"/>
        <v>0.22390745499420986</v>
      </c>
      <c r="U54" s="109" t="s">
        <v>75</v>
      </c>
      <c r="V54" s="117">
        <v>16453.240000000009</v>
      </c>
      <c r="W54" s="154">
        <v>17348.706999999995</v>
      </c>
      <c r="X54" s="154">
        <v>21481.076000000001</v>
      </c>
      <c r="Y54" s="154">
        <v>23047.187999999995</v>
      </c>
      <c r="Z54" s="154">
        <v>22346.683000000005</v>
      </c>
      <c r="AA54" s="154">
        <v>26898.605999999982</v>
      </c>
      <c r="AB54" s="154">
        <v>21576.277000000009</v>
      </c>
      <c r="AC54" s="154">
        <v>21389.478000000017</v>
      </c>
      <c r="AD54" s="154">
        <v>27604.588</v>
      </c>
      <c r="AE54" s="154">
        <v>27317.737999999994</v>
      </c>
      <c r="AF54" s="154">
        <v>32348.051999999996</v>
      </c>
      <c r="AG54" s="154">
        <v>41453.064999999973</v>
      </c>
      <c r="AH54" s="154">
        <v>37368.31299999998</v>
      </c>
      <c r="AI54" s="154">
        <v>37613.93</v>
      </c>
      <c r="AJ54" s="154">
        <v>50417.64899999999</v>
      </c>
      <c r="AK54" s="154">
        <v>41389.866999999998</v>
      </c>
      <c r="AL54" s="119">
        <v>44745.970999999983</v>
      </c>
      <c r="AM54" s="52">
        <f t="shared" si="116"/>
        <v>8.1085160288144553E-2</v>
      </c>
      <c r="AO54" s="198">
        <f t="shared" si="98"/>
        <v>1.9069227134443323</v>
      </c>
      <c r="AP54" s="157">
        <f t="shared" si="99"/>
        <v>1.915464103514757</v>
      </c>
      <c r="AQ54" s="157">
        <f t="shared" si="100"/>
        <v>1.8761332001822941</v>
      </c>
      <c r="AR54" s="157">
        <f t="shared" si="101"/>
        <v>1.8126793237794652</v>
      </c>
      <c r="AS54" s="157">
        <f t="shared" si="102"/>
        <v>2.2034024597762674</v>
      </c>
      <c r="AT54" s="157">
        <f t="shared" si="103"/>
        <v>1.9447659298682476</v>
      </c>
      <c r="AU54" s="157">
        <f t="shared" si="104"/>
        <v>2.43607496637682</v>
      </c>
      <c r="AV54" s="157">
        <f t="shared" si="105"/>
        <v>2.3737374992869791</v>
      </c>
      <c r="AW54" s="157">
        <f t="shared" si="106"/>
        <v>2.3781815706915439</v>
      </c>
      <c r="AX54" s="157">
        <f t="shared" si="107"/>
        <v>2.4789600355286541</v>
      </c>
      <c r="AY54" s="157">
        <f t="shared" si="108"/>
        <v>2.7486232264577093</v>
      </c>
      <c r="AZ54" s="157">
        <f t="shared" si="109"/>
        <v>2.7144993314116017</v>
      </c>
      <c r="BA54" s="157">
        <f t="shared" si="110"/>
        <v>2.8724249818937571</v>
      </c>
      <c r="BB54" s="157">
        <f t="shared" si="111"/>
        <v>2.9934986347618455</v>
      </c>
      <c r="BC54" s="157">
        <f t="shared" si="112"/>
        <v>2.8956675416485558</v>
      </c>
      <c r="BD54" s="157">
        <f t="shared" si="113"/>
        <v>3.00203259801552</v>
      </c>
      <c r="BE54" s="157">
        <f t="shared" ref="BE54" si="119">(AL54/R54)*10</f>
        <v>2.6517142935706666</v>
      </c>
      <c r="BF54" s="52">
        <f t="shared" ref="BF54" si="120">IF(BE54="","",(BE54-BD54)/BD54)</f>
        <v>-0.11669370435098865</v>
      </c>
      <c r="BI54" s="105"/>
    </row>
    <row r="55" spans="1:61" ht="20.100000000000001" customHeight="1">
      <c r="A55" s="121" t="s">
        <v>76</v>
      </c>
      <c r="B55" s="117">
        <v>103881.57000000004</v>
      </c>
      <c r="C55" s="154">
        <v>116719.58999999998</v>
      </c>
      <c r="D55" s="154">
        <v>131645.18999999994</v>
      </c>
      <c r="E55" s="154">
        <v>124200.61000000002</v>
      </c>
      <c r="F55" s="154">
        <v>115003.54999999996</v>
      </c>
      <c r="G55" s="154">
        <v>101873.18999999994</v>
      </c>
      <c r="H55" s="154">
        <v>98498.06999999992</v>
      </c>
      <c r="I55" s="154">
        <v>125707.18999999987</v>
      </c>
      <c r="J55" s="154">
        <v>118085.03</v>
      </c>
      <c r="K55" s="202">
        <v>138059.79999999987</v>
      </c>
      <c r="L55" s="202">
        <v>116199.34999999993</v>
      </c>
      <c r="M55" s="202">
        <v>158470.35999999993</v>
      </c>
      <c r="N55" s="202">
        <v>147343.25999999978</v>
      </c>
      <c r="O55" s="202">
        <v>152996.03000000003</v>
      </c>
      <c r="P55" s="202">
        <v>153585.92999999988</v>
      </c>
      <c r="Q55" s="202">
        <v>170656.78999999983</v>
      </c>
      <c r="R55" s="202"/>
      <c r="S55" s="52" t="str">
        <f t="shared" si="97"/>
        <v/>
      </c>
      <c r="U55" s="109" t="s">
        <v>76</v>
      </c>
      <c r="V55" s="117">
        <v>18200.404999999999</v>
      </c>
      <c r="W55" s="154">
        <v>20446.271000000008</v>
      </c>
      <c r="X55" s="154">
        <v>22726.202999999998</v>
      </c>
      <c r="Y55" s="154">
        <v>24859.089999999986</v>
      </c>
      <c r="Z55" s="154">
        <v>23995.31</v>
      </c>
      <c r="AA55" s="154">
        <v>23727.782000000003</v>
      </c>
      <c r="AB55" s="154">
        <v>22966.652000000002</v>
      </c>
      <c r="AC55" s="154">
        <v>30743.068000000036</v>
      </c>
      <c r="AD55" s="154">
        <v>29718.337</v>
      </c>
      <c r="AE55" s="154">
        <v>31960.788000000026</v>
      </c>
      <c r="AF55" s="154">
        <v>29316.248000000011</v>
      </c>
      <c r="AG55" s="154">
        <v>42035.093000000081</v>
      </c>
      <c r="AH55" s="154">
        <v>42292.586000000018</v>
      </c>
      <c r="AI55" s="154">
        <v>46244.032999999938</v>
      </c>
      <c r="AJ55" s="154">
        <v>44658.516000000047</v>
      </c>
      <c r="AK55" s="154">
        <v>45522.795999999966</v>
      </c>
      <c r="AL55" s="119"/>
      <c r="AM55" s="52" t="str">
        <f t="shared" si="116"/>
        <v/>
      </c>
      <c r="AO55" s="198">
        <f t="shared" si="98"/>
        <v>1.7520340711061637</v>
      </c>
      <c r="AP55" s="157">
        <f t="shared" si="99"/>
        <v>1.7517428736684229</v>
      </c>
      <c r="AQ55" s="157">
        <f t="shared" si="100"/>
        <v>1.726322321385233</v>
      </c>
      <c r="AR55" s="157">
        <f t="shared" si="101"/>
        <v>2.0015272066699175</v>
      </c>
      <c r="AS55" s="157">
        <f t="shared" si="102"/>
        <v>2.0864842867894087</v>
      </c>
      <c r="AT55" s="157">
        <f t="shared" si="103"/>
        <v>2.3291488172697856</v>
      </c>
      <c r="AU55" s="157">
        <f t="shared" si="104"/>
        <v>2.331685483786639</v>
      </c>
      <c r="AV55" s="157">
        <f t="shared" si="105"/>
        <v>2.4456093561553693</v>
      </c>
      <c r="AW55" s="157">
        <f t="shared" si="106"/>
        <v>2.5166896261109475</v>
      </c>
      <c r="AX55" s="157">
        <f t="shared" si="107"/>
        <v>2.3149959655163963</v>
      </c>
      <c r="AY55" s="157">
        <f t="shared" si="108"/>
        <v>2.5229270215366979</v>
      </c>
      <c r="AZ55" s="157">
        <f t="shared" si="109"/>
        <v>2.6525523763560646</v>
      </c>
      <c r="BA55" s="157">
        <f t="shared" si="110"/>
        <v>2.8703441202536228</v>
      </c>
      <c r="BB55" s="157">
        <f t="shared" si="111"/>
        <v>3.0225642456212709</v>
      </c>
      <c r="BC55" s="157">
        <f t="shared" si="112"/>
        <v>2.9077218206120885</v>
      </c>
      <c r="BD55" s="157">
        <f t="shared" si="113"/>
        <v>2.6675056995974207</v>
      </c>
      <c r="BE55" s="157"/>
      <c r="BF55" s="52"/>
      <c r="BI55" s="105"/>
    </row>
    <row r="56" spans="1:61" ht="20.100000000000001" customHeight="1">
      <c r="A56" s="121" t="s">
        <v>77</v>
      </c>
      <c r="B56" s="117">
        <v>80469.45</v>
      </c>
      <c r="C56" s="154">
        <v>123040.03000000013</v>
      </c>
      <c r="D56" s="154">
        <v>125120.51999999996</v>
      </c>
      <c r="E56" s="154">
        <v>89935.11</v>
      </c>
      <c r="F56" s="154">
        <v>114563.67999999995</v>
      </c>
      <c r="G56" s="154">
        <v>112203.61000000006</v>
      </c>
      <c r="H56" s="154">
        <v>84181.98000000001</v>
      </c>
      <c r="I56" s="154">
        <v>122243.79999999989</v>
      </c>
      <c r="J56" s="154">
        <v>107462.64</v>
      </c>
      <c r="K56" s="202">
        <v>99905.849999999889</v>
      </c>
      <c r="L56" s="202">
        <v>139118.61999999991</v>
      </c>
      <c r="M56" s="202">
        <v>143847.72999999998</v>
      </c>
      <c r="N56" s="202">
        <v>133743.93</v>
      </c>
      <c r="O56" s="202">
        <v>180205.36000000007</v>
      </c>
      <c r="P56" s="202">
        <v>140466.84999999992</v>
      </c>
      <c r="Q56" s="202">
        <v>149551.03000000006</v>
      </c>
      <c r="R56" s="202"/>
      <c r="S56" s="52" t="str">
        <f t="shared" si="97"/>
        <v/>
      </c>
      <c r="U56" s="109" t="s">
        <v>77</v>
      </c>
      <c r="V56" s="117">
        <v>17415.862000000005</v>
      </c>
      <c r="W56" s="154">
        <v>20004.232999999982</v>
      </c>
      <c r="X56" s="154">
        <v>23077.424999999992</v>
      </c>
      <c r="Y56" s="154">
        <v>20396.612000000005</v>
      </c>
      <c r="Z56" s="154">
        <v>22655.134000000016</v>
      </c>
      <c r="AA56" s="154">
        <v>25022.574999999983</v>
      </c>
      <c r="AB56" s="154">
        <v>20750.199000000015</v>
      </c>
      <c r="AC56" s="154">
        <v>28108.851999999995</v>
      </c>
      <c r="AD56" s="154">
        <v>27267.624</v>
      </c>
      <c r="AE56" s="154">
        <v>25611.110000000004</v>
      </c>
      <c r="AF56" s="154">
        <v>32107.317999999985</v>
      </c>
      <c r="AG56" s="154">
        <v>37813.970000000023</v>
      </c>
      <c r="AH56" s="154">
        <v>38238.688000000016</v>
      </c>
      <c r="AI56" s="154">
        <v>52513.994000000006</v>
      </c>
      <c r="AJ56" s="154">
        <v>40010.997000000032</v>
      </c>
      <c r="AK56" s="154">
        <v>42659.66199999996</v>
      </c>
      <c r="AL56" s="119"/>
      <c r="AM56" s="52" t="str">
        <f t="shared" si="116"/>
        <v/>
      </c>
      <c r="AO56" s="198">
        <f t="shared" si="98"/>
        <v>2.1642824699311363</v>
      </c>
      <c r="AP56" s="157">
        <f t="shared" si="99"/>
        <v>1.6258312843389231</v>
      </c>
      <c r="AQ56" s="157">
        <f t="shared" si="100"/>
        <v>1.8444156881700937</v>
      </c>
      <c r="AR56" s="157">
        <f t="shared" si="101"/>
        <v>2.2679253964330508</v>
      </c>
      <c r="AS56" s="157">
        <f t="shared" si="102"/>
        <v>1.9775145141985686</v>
      </c>
      <c r="AT56" s="157">
        <f t="shared" si="103"/>
        <v>2.2301042720461464</v>
      </c>
      <c r="AU56" s="157">
        <f t="shared" si="104"/>
        <v>2.4649217088977964</v>
      </c>
      <c r="AV56" s="157">
        <f t="shared" si="105"/>
        <v>2.2994092133916011</v>
      </c>
      <c r="AW56" s="157">
        <f t="shared" si="106"/>
        <v>2.5374049995421668</v>
      </c>
      <c r="AX56" s="157">
        <f t="shared" si="107"/>
        <v>2.5635245583717103</v>
      </c>
      <c r="AY56" s="157">
        <f t="shared" si="108"/>
        <v>2.3079094660369694</v>
      </c>
      <c r="AZ56" s="157">
        <f t="shared" si="109"/>
        <v>2.6287498593130412</v>
      </c>
      <c r="BA56" s="157">
        <f t="shared" si="110"/>
        <v>2.8590970820133683</v>
      </c>
      <c r="BB56" s="157">
        <f t="shared" si="111"/>
        <v>2.9141194246386446</v>
      </c>
      <c r="BC56" s="157">
        <f t="shared" si="112"/>
        <v>2.8484298608532943</v>
      </c>
      <c r="BD56" s="157">
        <f t="shared" si="113"/>
        <v>2.8525154256710867</v>
      </c>
      <c r="BE56" s="157"/>
      <c r="BF56" s="52"/>
      <c r="BI56" s="105"/>
    </row>
    <row r="57" spans="1:61" ht="20.100000000000001" customHeight="1">
      <c r="A57" s="121" t="s">
        <v>78</v>
      </c>
      <c r="B57" s="117">
        <v>121245.22000000007</v>
      </c>
      <c r="C57" s="154">
        <v>148123.03999999998</v>
      </c>
      <c r="D57" s="154">
        <v>145034.51999999987</v>
      </c>
      <c r="E57" s="154">
        <v>118029.58</v>
      </c>
      <c r="F57" s="154">
        <v>152352.9499999999</v>
      </c>
      <c r="G57" s="154">
        <v>143202.34999999995</v>
      </c>
      <c r="H57" s="154">
        <v>113759.98999999999</v>
      </c>
      <c r="I57" s="154">
        <v>109766.18999999993</v>
      </c>
      <c r="J57" s="154">
        <v>119696.71</v>
      </c>
      <c r="K57" s="202">
        <v>134141.46999999994</v>
      </c>
      <c r="L57" s="202">
        <v>184285.92000000013</v>
      </c>
      <c r="M57" s="202">
        <v>165955.71</v>
      </c>
      <c r="N57" s="202">
        <v>166050.53999999986</v>
      </c>
      <c r="O57" s="202">
        <v>174761.32000000004</v>
      </c>
      <c r="P57" s="202">
        <v>202498.53999999992</v>
      </c>
      <c r="Q57" s="202">
        <v>215410.41999999972</v>
      </c>
      <c r="R57" s="202"/>
      <c r="S57" s="52" t="str">
        <f t="shared" si="97"/>
        <v/>
      </c>
      <c r="U57" s="109" t="s">
        <v>78</v>
      </c>
      <c r="V57" s="117">
        <v>21585.097000000031</v>
      </c>
      <c r="W57" s="154">
        <v>27388.943999999978</v>
      </c>
      <c r="X57" s="154">
        <v>30041.980000000014</v>
      </c>
      <c r="Y57" s="154">
        <v>31158.237999999987</v>
      </c>
      <c r="Z57" s="154">
        <v>32854.051000000014</v>
      </c>
      <c r="AA57" s="154">
        <v>32382.404999999973</v>
      </c>
      <c r="AB57" s="154">
        <v>26168.737000000016</v>
      </c>
      <c r="AC57" s="154">
        <v>29583.368000000006</v>
      </c>
      <c r="AD57" s="154">
        <v>33476.61</v>
      </c>
      <c r="AE57" s="154">
        <v>36683.536999999989</v>
      </c>
      <c r="AF57" s="154">
        <v>47305.887999999992</v>
      </c>
      <c r="AG57" s="154">
        <v>47700.946000000025</v>
      </c>
      <c r="AH57" s="154">
        <v>48307.429000000018</v>
      </c>
      <c r="AI57" s="154">
        <v>53523.881999999991</v>
      </c>
      <c r="AJ57" s="154">
        <v>57172.882999999965</v>
      </c>
      <c r="AK57" s="154">
        <v>56747.513999999923</v>
      </c>
      <c r="AL57" s="119"/>
      <c r="AM57" s="52" t="str">
        <f t="shared" si="116"/>
        <v/>
      </c>
      <c r="AO57" s="198">
        <f t="shared" si="98"/>
        <v>1.78028436914874</v>
      </c>
      <c r="AP57" s="157">
        <f t="shared" si="99"/>
        <v>1.8490670998920886</v>
      </c>
      <c r="AQ57" s="157">
        <f t="shared" si="100"/>
        <v>2.0713675613226452</v>
      </c>
      <c r="AR57" s="157">
        <f t="shared" si="101"/>
        <v>2.6398668876056313</v>
      </c>
      <c r="AS57" s="157">
        <f t="shared" si="102"/>
        <v>2.1564433770399614</v>
      </c>
      <c r="AT57" s="157">
        <f t="shared" si="103"/>
        <v>2.2613040218962874</v>
      </c>
      <c r="AU57" s="157">
        <f t="shared" si="104"/>
        <v>2.3003462816760107</v>
      </c>
      <c r="AV57" s="157">
        <f t="shared" si="105"/>
        <v>2.695125703096739</v>
      </c>
      <c r="AW57" s="157">
        <f t="shared" si="106"/>
        <v>2.7967861439132284</v>
      </c>
      <c r="AX57" s="157">
        <f t="shared" si="107"/>
        <v>2.7346902490333531</v>
      </c>
      <c r="AY57" s="157">
        <f t="shared" si="108"/>
        <v>2.5669833050728972</v>
      </c>
      <c r="AZ57" s="157">
        <f t="shared" si="109"/>
        <v>2.8743178526367079</v>
      </c>
      <c r="BA57" s="157">
        <f t="shared" si="110"/>
        <v>2.9092003555062247</v>
      </c>
      <c r="BB57" s="157">
        <f t="shared" si="111"/>
        <v>3.0626846947596857</v>
      </c>
      <c r="BC57" s="157">
        <f t="shared" si="112"/>
        <v>2.8233726030814834</v>
      </c>
      <c r="BD57" s="157">
        <f t="shared" si="113"/>
        <v>2.6343903883572577</v>
      </c>
      <c r="BE57" s="157"/>
      <c r="BF57" s="52"/>
      <c r="BI57" s="105"/>
    </row>
    <row r="58" spans="1:61" ht="20.100000000000001" customHeight="1">
      <c r="A58" s="121" t="s">
        <v>79</v>
      </c>
      <c r="B58" s="117">
        <v>103944.79999999996</v>
      </c>
      <c r="C58" s="154">
        <v>126697.19000000006</v>
      </c>
      <c r="D58" s="154">
        <v>128779.38999999998</v>
      </c>
      <c r="E58" s="154">
        <v>107220.34000000003</v>
      </c>
      <c r="F58" s="154">
        <v>93191.830000000045</v>
      </c>
      <c r="G58" s="154">
        <v>109094.74000000005</v>
      </c>
      <c r="H58" s="154">
        <v>96182.719999999987</v>
      </c>
      <c r="I58" s="154">
        <v>105906.66999999993</v>
      </c>
      <c r="J58" s="154">
        <v>100874.44</v>
      </c>
      <c r="K58" s="202">
        <v>95104.369999999879</v>
      </c>
      <c r="L58" s="202">
        <v>125189.41999999995</v>
      </c>
      <c r="M58" s="202">
        <v>143649.37999999992</v>
      </c>
      <c r="N58" s="202">
        <v>142573.68000000002</v>
      </c>
      <c r="O58" s="202">
        <v>163701.74</v>
      </c>
      <c r="P58" s="202">
        <v>159516.41000000012</v>
      </c>
      <c r="Q58" s="202">
        <v>162466.80999999994</v>
      </c>
      <c r="R58" s="202"/>
      <c r="S58" s="52" t="str">
        <f t="shared" si="97"/>
        <v/>
      </c>
      <c r="U58" s="109" t="s">
        <v>79</v>
      </c>
      <c r="V58" s="117">
        <v>17333.093000000012</v>
      </c>
      <c r="W58" s="154">
        <v>19429.269</v>
      </c>
      <c r="X58" s="154">
        <v>22173.393</v>
      </c>
      <c r="Y58" s="154">
        <v>23485.576000000015</v>
      </c>
      <c r="Z58" s="154">
        <v>20594.052000000025</v>
      </c>
      <c r="AA58" s="154">
        <v>21320.543000000012</v>
      </c>
      <c r="AB58" s="154">
        <v>22518.471000000009</v>
      </c>
      <c r="AC58" s="154">
        <v>23832.374000000018</v>
      </c>
      <c r="AD58" s="154">
        <v>25445.677</v>
      </c>
      <c r="AE58" s="154">
        <v>24566.240999999998</v>
      </c>
      <c r="AF58" s="154">
        <v>31984.679000000015</v>
      </c>
      <c r="AG58" s="154">
        <v>35298.485999999997</v>
      </c>
      <c r="AH58" s="154">
        <v>41256.031000000025</v>
      </c>
      <c r="AI58" s="154">
        <v>40524.563000000024</v>
      </c>
      <c r="AJ58" s="154">
        <v>43593.326999999997</v>
      </c>
      <c r="AK58" s="154">
        <v>41248.020000000084</v>
      </c>
      <c r="AL58" s="119"/>
      <c r="AM58" s="52" t="str">
        <f t="shared" si="116"/>
        <v/>
      </c>
      <c r="AO58" s="198">
        <f t="shared" si="98"/>
        <v>1.6675286305808483</v>
      </c>
      <c r="AP58" s="157">
        <f t="shared" si="99"/>
        <v>1.5335201199016324</v>
      </c>
      <c r="AQ58" s="157">
        <f t="shared" si="100"/>
        <v>1.7218122402971472</v>
      </c>
      <c r="AR58" s="157">
        <f t="shared" si="101"/>
        <v>2.1904030522566904</v>
      </c>
      <c r="AS58" s="157">
        <f t="shared" si="102"/>
        <v>2.2098559498187784</v>
      </c>
      <c r="AT58" s="157">
        <f t="shared" si="103"/>
        <v>1.9543144793232015</v>
      </c>
      <c r="AU58" s="157">
        <f t="shared" si="104"/>
        <v>2.3412179443459293</v>
      </c>
      <c r="AV58" s="157">
        <f t="shared" si="105"/>
        <v>2.250318511572504</v>
      </c>
      <c r="AW58" s="157">
        <f t="shared" si="106"/>
        <v>2.5225098647387783</v>
      </c>
      <c r="AX58" s="157">
        <f t="shared" si="107"/>
        <v>2.5830822495328061</v>
      </c>
      <c r="AY58" s="157">
        <f t="shared" si="108"/>
        <v>2.554902722610267</v>
      </c>
      <c r="AZ58" s="157">
        <f t="shared" si="109"/>
        <v>2.4572668535012139</v>
      </c>
      <c r="BA58" s="157">
        <f t="shared" si="110"/>
        <v>2.8936638936443257</v>
      </c>
      <c r="BB58" s="157">
        <f t="shared" si="111"/>
        <v>2.4755120501468113</v>
      </c>
      <c r="BC58" s="157">
        <f t="shared" si="112"/>
        <v>2.732842784012</v>
      </c>
      <c r="BD58" s="157">
        <f t="shared" si="113"/>
        <v>2.5388582443392655</v>
      </c>
      <c r="BE58" s="157"/>
      <c r="BF58" s="52"/>
      <c r="BI58" s="105"/>
    </row>
    <row r="59" spans="1:61" ht="20.100000000000001" customHeight="1">
      <c r="A59" s="121" t="s">
        <v>80</v>
      </c>
      <c r="B59" s="117">
        <v>137727.64000000004</v>
      </c>
      <c r="C59" s="154">
        <v>135396.7600000001</v>
      </c>
      <c r="D59" s="154">
        <v>128850.10999999991</v>
      </c>
      <c r="E59" s="154">
        <v>149577.98000000007</v>
      </c>
      <c r="F59" s="154">
        <v>166278.61999999994</v>
      </c>
      <c r="G59" s="154">
        <v>139990.40999999989</v>
      </c>
      <c r="H59" s="154">
        <v>114966.93999999992</v>
      </c>
      <c r="I59" s="154">
        <v>120221.59999999985</v>
      </c>
      <c r="J59" s="154">
        <v>102458.58</v>
      </c>
      <c r="K59" s="202">
        <v>130379.02000000002</v>
      </c>
      <c r="L59" s="202">
        <v>176086.6500000002</v>
      </c>
      <c r="M59" s="202">
        <v>152978.70999999976</v>
      </c>
      <c r="N59" s="202">
        <v>184209.39000000007</v>
      </c>
      <c r="O59" s="202">
        <v>150651.25000000012</v>
      </c>
      <c r="P59" s="202">
        <v>145643.5</v>
      </c>
      <c r="Q59" s="202">
        <v>170604.45999999996</v>
      </c>
      <c r="R59" s="202"/>
      <c r="S59" s="52" t="str">
        <f t="shared" si="97"/>
        <v/>
      </c>
      <c r="U59" s="109" t="s">
        <v>80</v>
      </c>
      <c r="V59" s="117">
        <v>27788.44999999999</v>
      </c>
      <c r="W59" s="154">
        <v>28869.683000000026</v>
      </c>
      <c r="X59" s="154">
        <v>26669.555999999982</v>
      </c>
      <c r="Y59" s="154">
        <v>36191.052999999971</v>
      </c>
      <c r="Z59" s="154">
        <v>36827.313000000016</v>
      </c>
      <c r="AA59" s="154">
        <v>34137.561000000023</v>
      </c>
      <c r="AB59" s="154">
        <v>30078.559999999987</v>
      </c>
      <c r="AC59" s="154">
        <v>32961.33</v>
      </c>
      <c r="AD59" s="154">
        <v>30391.468000000001</v>
      </c>
      <c r="AE59" s="154">
        <v>34622.571999999993</v>
      </c>
      <c r="AF59" s="154">
        <v>49065.408999999992</v>
      </c>
      <c r="AG59" s="154">
        <v>50534.001999999964</v>
      </c>
      <c r="AH59" s="154">
        <v>54674.304000000055</v>
      </c>
      <c r="AI59" s="154">
        <v>44696.855999999992</v>
      </c>
      <c r="AJ59" s="154">
        <v>45783.413999999968</v>
      </c>
      <c r="AK59" s="154">
        <v>50553.93800000006</v>
      </c>
      <c r="AL59" s="119"/>
      <c r="AM59" s="52" t="str">
        <f t="shared" si="116"/>
        <v/>
      </c>
      <c r="AO59" s="198">
        <f t="shared" si="98"/>
        <v>2.0176378539558204</v>
      </c>
      <c r="AP59" s="157">
        <f t="shared" si="99"/>
        <v>2.1322284964573752</v>
      </c>
      <c r="AQ59" s="157">
        <f t="shared" si="100"/>
        <v>2.0698124355501131</v>
      </c>
      <c r="AR59" s="157">
        <f t="shared" si="101"/>
        <v>2.4195441735474672</v>
      </c>
      <c r="AS59" s="157">
        <f t="shared" si="102"/>
        <v>2.2147954439362096</v>
      </c>
      <c r="AT59" s="157">
        <f t="shared" si="103"/>
        <v>2.4385642559372496</v>
      </c>
      <c r="AU59" s="157">
        <f t="shared" si="104"/>
        <v>2.6162790798815738</v>
      </c>
      <c r="AV59" s="157">
        <f t="shared" si="105"/>
        <v>2.741714467283753</v>
      </c>
      <c r="AW59" s="157">
        <f t="shared" si="106"/>
        <v>2.9662199105238427</v>
      </c>
      <c r="AX59" s="157">
        <f t="shared" si="107"/>
        <v>2.6555324622013563</v>
      </c>
      <c r="AY59" s="157">
        <f t="shared" si="108"/>
        <v>2.786435485029668</v>
      </c>
      <c r="AZ59" s="157">
        <f t="shared" si="109"/>
        <v>3.3033356079417873</v>
      </c>
      <c r="BA59" s="157">
        <f t="shared" si="110"/>
        <v>2.9680519543547716</v>
      </c>
      <c r="BB59" s="157">
        <f t="shared" si="111"/>
        <v>2.9669090697886649</v>
      </c>
      <c r="BC59" s="157">
        <f t="shared" si="112"/>
        <v>3.1435260756573391</v>
      </c>
      <c r="BD59" s="157">
        <f t="shared" si="113"/>
        <v>2.9632248770049778</v>
      </c>
      <c r="BE59" s="157"/>
      <c r="BF59" s="52"/>
      <c r="BI59" s="105"/>
    </row>
    <row r="60" spans="1:61" ht="20.100000000000001" customHeight="1">
      <c r="A60" s="121" t="s">
        <v>81</v>
      </c>
      <c r="B60" s="117">
        <v>96321.399999999951</v>
      </c>
      <c r="C60" s="154">
        <v>139396.15999999995</v>
      </c>
      <c r="D60" s="154">
        <v>143871.70000000001</v>
      </c>
      <c r="E60" s="154">
        <v>165296.83000000013</v>
      </c>
      <c r="F60" s="154">
        <v>162972.80000000025</v>
      </c>
      <c r="G60" s="154">
        <v>134613.07000000015</v>
      </c>
      <c r="H60" s="154">
        <v>111063.55999999998</v>
      </c>
      <c r="I60" s="154">
        <v>140311.11000000004</v>
      </c>
      <c r="J60" s="154">
        <v>124944.51</v>
      </c>
      <c r="K60" s="202">
        <v>160061.01999999993</v>
      </c>
      <c r="L60" s="202">
        <v>197211.97000000015</v>
      </c>
      <c r="M60" s="202">
        <v>167044.91999999978</v>
      </c>
      <c r="N60" s="202">
        <v>168976.29999999996</v>
      </c>
      <c r="O60" s="202">
        <v>155563.17000000001</v>
      </c>
      <c r="P60" s="202">
        <v>201987.18000000002</v>
      </c>
      <c r="Q60" s="202">
        <v>208290.45999999979</v>
      </c>
      <c r="R60" s="202"/>
      <c r="S60" s="52" t="str">
        <f t="shared" si="97"/>
        <v/>
      </c>
      <c r="U60" s="109" t="s">
        <v>81</v>
      </c>
      <c r="V60" s="117">
        <v>22777.257000000005</v>
      </c>
      <c r="W60" s="154">
        <v>31524.350999999995</v>
      </c>
      <c r="X60" s="154">
        <v>36803.372000000003</v>
      </c>
      <c r="Y60" s="154">
        <v>39015.558000000005</v>
      </c>
      <c r="Z60" s="154">
        <v>41900.000000000029</v>
      </c>
      <c r="AA60" s="154">
        <v>32669.316000000006</v>
      </c>
      <c r="AB60" s="154">
        <v>30619.310999999994</v>
      </c>
      <c r="AC60" s="154">
        <v>36041.668000000012</v>
      </c>
      <c r="AD60" s="154">
        <v>37442.144</v>
      </c>
      <c r="AE60" s="154">
        <v>42329.99000000002</v>
      </c>
      <c r="AF60" s="154">
        <v>56468.258000000016</v>
      </c>
      <c r="AG60" s="154">
        <v>50409.224999999999</v>
      </c>
      <c r="AH60" s="154">
        <v>53916.488000000005</v>
      </c>
      <c r="AI60" s="154">
        <v>47790.303999999967</v>
      </c>
      <c r="AJ60" s="154">
        <v>64666.687999999966</v>
      </c>
      <c r="AK60" s="154">
        <v>64800.172000000035</v>
      </c>
      <c r="AL60" s="119"/>
      <c r="AM60" s="52" t="str">
        <f t="shared" si="116"/>
        <v/>
      </c>
      <c r="AO60" s="198">
        <f t="shared" si="98"/>
        <v>2.3647140718469641</v>
      </c>
      <c r="AP60" s="157">
        <f t="shared" si="99"/>
        <v>2.2614935016861302</v>
      </c>
      <c r="AQ60" s="157">
        <f t="shared" si="100"/>
        <v>2.5580688905462297</v>
      </c>
      <c r="AR60" s="157">
        <f t="shared" si="101"/>
        <v>2.3603331049966276</v>
      </c>
      <c r="AS60" s="157">
        <f t="shared" si="102"/>
        <v>2.5709811698639262</v>
      </c>
      <c r="AT60" s="157">
        <f t="shared" si="103"/>
        <v>2.426905203187177</v>
      </c>
      <c r="AU60" s="157">
        <f t="shared" si="104"/>
        <v>2.7569178405590455</v>
      </c>
      <c r="AV60" s="157">
        <f t="shared" si="105"/>
        <v>2.568696662723287</v>
      </c>
      <c r="AW60" s="157">
        <f t="shared" si="106"/>
        <v>2.9967018158701015</v>
      </c>
      <c r="AX60" s="157">
        <f t="shared" si="107"/>
        <v>2.6446157846551293</v>
      </c>
      <c r="AY60" s="157">
        <f t="shared" si="108"/>
        <v>2.8633281235413843</v>
      </c>
      <c r="AZ60" s="157">
        <f t="shared" si="109"/>
        <v>3.0177047586960484</v>
      </c>
      <c r="BA60" s="157">
        <f t="shared" si="110"/>
        <v>3.1907721970477527</v>
      </c>
      <c r="BB60" s="157">
        <f t="shared" si="111"/>
        <v>3.0720834500865446</v>
      </c>
      <c r="BC60" s="157">
        <f t="shared" si="112"/>
        <v>3.2015243739726431</v>
      </c>
      <c r="BD60" s="157">
        <f t="shared" si="113"/>
        <v>3.1110484848898072</v>
      </c>
      <c r="BE60" s="157"/>
      <c r="BF60" s="52"/>
      <c r="BI60" s="105"/>
    </row>
    <row r="61" spans="1:61" ht="20.100000000000001" customHeight="1">
      <c r="A61" s="121" t="s">
        <v>82</v>
      </c>
      <c r="B61" s="117">
        <v>128709.03000000012</v>
      </c>
      <c r="C61" s="154">
        <v>150076.9599999999</v>
      </c>
      <c r="D61" s="154">
        <v>143385.01999999976</v>
      </c>
      <c r="E61" s="154">
        <v>130629.12999999999</v>
      </c>
      <c r="F61" s="154">
        <v>133047.13999999996</v>
      </c>
      <c r="G61" s="154">
        <v>119520.93999999986</v>
      </c>
      <c r="H61" s="154">
        <v>122238.15999999995</v>
      </c>
      <c r="I61" s="154">
        <v>104404.10999999999</v>
      </c>
      <c r="J61" s="154">
        <v>112380.65</v>
      </c>
      <c r="K61" s="202">
        <v>122802.49999999997</v>
      </c>
      <c r="L61" s="202">
        <v>177093.93000000025</v>
      </c>
      <c r="M61" s="202">
        <v>164471.48999999987</v>
      </c>
      <c r="N61" s="202">
        <v>192378.93999999997</v>
      </c>
      <c r="O61" s="202">
        <v>150243.57999999981</v>
      </c>
      <c r="P61" s="202">
        <v>172490.8299999999</v>
      </c>
      <c r="Q61" s="202">
        <v>147474.44999999992</v>
      </c>
      <c r="R61" s="202"/>
      <c r="S61" s="52" t="str">
        <f t="shared" si="97"/>
        <v/>
      </c>
      <c r="U61" s="109" t="s">
        <v>82</v>
      </c>
      <c r="V61" s="117">
        <v>25464.052000000007</v>
      </c>
      <c r="W61" s="154">
        <v>29523.48000000001</v>
      </c>
      <c r="X61" s="154">
        <v>31498.723000000002</v>
      </c>
      <c r="Y61" s="154">
        <v>30997.326000000052</v>
      </c>
      <c r="Z61" s="154">
        <v>32940.034999999967</v>
      </c>
      <c r="AA61" s="154">
        <v>29831.125000000007</v>
      </c>
      <c r="AB61" s="154">
        <v>34519.751000000018</v>
      </c>
      <c r="AC61" s="154">
        <v>30903.571</v>
      </c>
      <c r="AD61" s="154">
        <v>32156.462</v>
      </c>
      <c r="AE61" s="154">
        <v>33336.43499999999</v>
      </c>
      <c r="AF61" s="154">
        <v>49473.65399999998</v>
      </c>
      <c r="AG61" s="154">
        <v>50897.267000000043</v>
      </c>
      <c r="AH61" s="154">
        <v>57319.255000000048</v>
      </c>
      <c r="AI61" s="154">
        <v>45087.425000000017</v>
      </c>
      <c r="AJ61" s="154">
        <v>51767.551999999981</v>
      </c>
      <c r="AK61" s="154">
        <v>49321.593999999961</v>
      </c>
      <c r="AL61" s="119"/>
      <c r="AM61" s="52" t="str">
        <f t="shared" si="116"/>
        <v/>
      </c>
      <c r="AO61" s="198">
        <f t="shared" ref="AO61:AP67" si="121">(V61/B61)*10</f>
        <v>1.9784200067392308</v>
      </c>
      <c r="AP61" s="157">
        <f t="shared" si="121"/>
        <v>1.9672226836151285</v>
      </c>
      <c r="AQ61" s="157">
        <f t="shared" ref="AQ61:BB63" si="122">IF(X61="","",(X61/D61)*10)</f>
        <v>2.1967931517532344</v>
      </c>
      <c r="AR61" s="157">
        <f t="shared" si="122"/>
        <v>2.3729260081576027</v>
      </c>
      <c r="AS61" s="157">
        <f t="shared" si="122"/>
        <v>2.4758168420606395</v>
      </c>
      <c r="AT61" s="157">
        <f t="shared" si="122"/>
        <v>2.4958910965727048</v>
      </c>
      <c r="AU61" s="157">
        <f t="shared" si="122"/>
        <v>2.8239750172941114</v>
      </c>
      <c r="AV61" s="157">
        <f t="shared" si="122"/>
        <v>2.95999563618712</v>
      </c>
      <c r="AW61" s="157">
        <f t="shared" si="122"/>
        <v>2.8613877922934243</v>
      </c>
      <c r="AX61" s="157">
        <f t="shared" si="122"/>
        <v>2.7146381384743794</v>
      </c>
      <c r="AY61" s="157">
        <f t="shared" si="122"/>
        <v>2.7936391721613445</v>
      </c>
      <c r="AZ61" s="157">
        <f t="shared" si="122"/>
        <v>3.094595117974555</v>
      </c>
      <c r="BA61" s="157">
        <f t="shared" si="122"/>
        <v>2.9794973919702468</v>
      </c>
      <c r="BB61" s="157">
        <f t="shared" si="122"/>
        <v>3.0009551822447307</v>
      </c>
      <c r="BC61" s="157">
        <f t="shared" ref="BC61:BC63" si="123">IF(AJ61="","",(AJ61/P61)*10)</f>
        <v>3.0011770480784405</v>
      </c>
      <c r="BD61" s="157">
        <f t="shared" ref="BD61:BD63" si="124">IF(AK61="","",(AK61/Q61)*10)</f>
        <v>3.3444162022641875</v>
      </c>
      <c r="BE61" s="157" t="str">
        <f t="shared" ref="BE61:BE63" si="125">IF(AL61="","",(AL61/R61)*10)</f>
        <v/>
      </c>
      <c r="BF61" s="52" t="str">
        <f t="shared" si="115"/>
        <v/>
      </c>
      <c r="BI61" s="105"/>
    </row>
    <row r="62" spans="1:61" ht="20.100000000000001" customHeight="1" thickBot="1">
      <c r="A62" s="122" t="s">
        <v>83</v>
      </c>
      <c r="B62" s="196">
        <v>76422.39</v>
      </c>
      <c r="C62" s="155">
        <v>98632.750000000015</v>
      </c>
      <c r="D62" s="155">
        <v>93700.91999999994</v>
      </c>
      <c r="E62" s="155">
        <v>82943.079999999973</v>
      </c>
      <c r="F62" s="155">
        <v>100845.22000000002</v>
      </c>
      <c r="G62" s="155">
        <v>82769.729999999952</v>
      </c>
      <c r="H62" s="155">
        <v>78072.589999999866</v>
      </c>
      <c r="I62" s="155">
        <v>92901.83</v>
      </c>
      <c r="J62" s="155">
        <v>77572.28</v>
      </c>
      <c r="K62" s="203">
        <v>90006.149999999892</v>
      </c>
      <c r="L62" s="203">
        <v>119138.44999999997</v>
      </c>
      <c r="M62" s="203">
        <v>123755.49</v>
      </c>
      <c r="N62" s="203">
        <v>107820.80999999992</v>
      </c>
      <c r="O62" s="203">
        <v>110623.55000000009</v>
      </c>
      <c r="P62" s="203">
        <v>117416.39999999997</v>
      </c>
      <c r="Q62" s="203">
        <v>124226.36999999985</v>
      </c>
      <c r="R62" s="203"/>
      <c r="S62" s="52" t="str">
        <f t="shared" si="97"/>
        <v/>
      </c>
      <c r="U62" s="110" t="s">
        <v>83</v>
      </c>
      <c r="V62" s="196">
        <v>15596.707000000013</v>
      </c>
      <c r="W62" s="155">
        <v>18332.828999999987</v>
      </c>
      <c r="X62" s="155">
        <v>21648.361999999994</v>
      </c>
      <c r="Y62" s="155">
        <v>20693.550999999999</v>
      </c>
      <c r="Z62" s="155">
        <v>23770.443999999989</v>
      </c>
      <c r="AA62" s="155">
        <v>22065.902999999984</v>
      </c>
      <c r="AB62" s="155">
        <v>24906.423000000003</v>
      </c>
      <c r="AC62" s="155">
        <v>28016.947000000004</v>
      </c>
      <c r="AD62" s="155">
        <v>26292.933000000001</v>
      </c>
      <c r="AE62" s="155">
        <v>27722.498999999978</v>
      </c>
      <c r="AF62" s="155">
        <v>34797.590000000011</v>
      </c>
      <c r="AG62" s="155">
        <v>34642.825000000055</v>
      </c>
      <c r="AH62" s="155">
        <v>33056.706999999988</v>
      </c>
      <c r="AI62" s="155">
        <v>35940.125999999989</v>
      </c>
      <c r="AJ62" s="155">
        <v>37743.593999999932</v>
      </c>
      <c r="AK62" s="155">
        <v>37818.577999999994</v>
      </c>
      <c r="AL62" s="123"/>
      <c r="AM62" s="52" t="str">
        <f t="shared" si="116"/>
        <v/>
      </c>
      <c r="AO62" s="198">
        <f t="shared" si="121"/>
        <v>2.0408556968710365</v>
      </c>
      <c r="AP62" s="157">
        <f t="shared" si="121"/>
        <v>1.8586959199657298</v>
      </c>
      <c r="AQ62" s="157">
        <f t="shared" si="122"/>
        <v>2.3103681372605527</v>
      </c>
      <c r="AR62" s="157">
        <f t="shared" si="122"/>
        <v>2.494909882777443</v>
      </c>
      <c r="AS62" s="157">
        <f t="shared" si="122"/>
        <v>2.357121537342076</v>
      </c>
      <c r="AT62" s="157">
        <f t="shared" si="122"/>
        <v>2.6659387435479127</v>
      </c>
      <c r="AU62" s="157">
        <f t="shared" si="122"/>
        <v>3.190162257970441</v>
      </c>
      <c r="AV62" s="157">
        <f t="shared" si="122"/>
        <v>3.0157583548138938</v>
      </c>
      <c r="AW62" s="157">
        <f t="shared" si="122"/>
        <v>3.3894753383554024</v>
      </c>
      <c r="AX62" s="157">
        <f t="shared" si="122"/>
        <v>3.080067195408315</v>
      </c>
      <c r="AY62" s="157">
        <f t="shared" si="122"/>
        <v>2.920769071613742</v>
      </c>
      <c r="AZ62" s="157">
        <f t="shared" si="122"/>
        <v>2.7992960150697193</v>
      </c>
      <c r="BA62" s="157">
        <f t="shared" si="122"/>
        <v>3.0658930312246784</v>
      </c>
      <c r="BB62" s="157">
        <f t="shared" si="122"/>
        <v>3.2488675331789625</v>
      </c>
      <c r="BC62" s="157">
        <f t="shared" si="123"/>
        <v>3.2145078540987408</v>
      </c>
      <c r="BD62" s="157">
        <f t="shared" si="124"/>
        <v>3.0443277059452063</v>
      </c>
      <c r="BE62" s="157" t="str">
        <f t="shared" si="125"/>
        <v/>
      </c>
      <c r="BF62" s="52" t="str">
        <f t="shared" si="115"/>
        <v/>
      </c>
      <c r="BI62" s="105"/>
    </row>
    <row r="63" spans="1:61" ht="20.100000000000001" customHeight="1" thickBot="1">
      <c r="A63" s="35" t="str">
        <f>A19</f>
        <v>jan-abr</v>
      </c>
      <c r="B63" s="167">
        <f>SUM(B51:B54)</f>
        <v>320773.06000000006</v>
      </c>
      <c r="C63" s="168">
        <f t="shared" ref="C63:R63" si="126">SUM(C51:C54)</f>
        <v>358695.35000000009</v>
      </c>
      <c r="D63" s="168">
        <f t="shared" si="126"/>
        <v>455619.96</v>
      </c>
      <c r="E63" s="168">
        <f t="shared" si="126"/>
        <v>434730.71999999991</v>
      </c>
      <c r="F63" s="168">
        <f t="shared" si="126"/>
        <v>413421.79999999981</v>
      </c>
      <c r="G63" s="168">
        <f t="shared" si="126"/>
        <v>452398.57000000007</v>
      </c>
      <c r="H63" s="168">
        <f t="shared" si="126"/>
        <v>313755.39999999985</v>
      </c>
      <c r="I63" s="168">
        <f t="shared" si="126"/>
        <v>381477.37999999983</v>
      </c>
      <c r="J63" s="168">
        <f t="shared" si="126"/>
        <v>406989.56000000006</v>
      </c>
      <c r="K63" s="168">
        <f t="shared" si="126"/>
        <v>424779.81999999966</v>
      </c>
      <c r="L63" s="168">
        <f t="shared" si="126"/>
        <v>505312.42000000004</v>
      </c>
      <c r="M63" s="168">
        <f t="shared" si="126"/>
        <v>559124.54999999981</v>
      </c>
      <c r="N63" s="168">
        <f t="shared" si="126"/>
        <v>541869.5299999998</v>
      </c>
      <c r="O63" s="168">
        <f t="shared" si="126"/>
        <v>538453.76000000001</v>
      </c>
      <c r="P63" s="168">
        <f t="shared" si="126"/>
        <v>585267.46</v>
      </c>
      <c r="Q63" s="168">
        <f t="shared" si="126"/>
        <v>574971.10999999975</v>
      </c>
      <c r="R63" s="169">
        <f t="shared" si="126"/>
        <v>594005.80999999994</v>
      </c>
      <c r="S63" s="57">
        <f t="shared" si="97"/>
        <v>3.3105489421894944E-2</v>
      </c>
      <c r="U63" s="109"/>
      <c r="V63" s="167">
        <f>SUM(V51:V54)</f>
        <v>62062.630000000005</v>
      </c>
      <c r="W63" s="168">
        <f t="shared" ref="W63:AL63" si="127">SUM(W51:W54)</f>
        <v>70411.627999999997</v>
      </c>
      <c r="X63" s="168">
        <f t="shared" si="127"/>
        <v>82802.727000000028</v>
      </c>
      <c r="Y63" s="168">
        <f t="shared" si="127"/>
        <v>86398.503999999986</v>
      </c>
      <c r="Z63" s="168">
        <f t="shared" si="127"/>
        <v>83795.294999999998</v>
      </c>
      <c r="AA63" s="168">
        <f t="shared" si="127"/>
        <v>92489.30399999996</v>
      </c>
      <c r="AB63" s="168">
        <f t="shared" si="127"/>
        <v>80180.72</v>
      </c>
      <c r="AC63" s="168">
        <f t="shared" si="127"/>
        <v>95485.369999999981</v>
      </c>
      <c r="AD63" s="168">
        <f t="shared" si="127"/>
        <v>103948.18700000001</v>
      </c>
      <c r="AE63" s="168">
        <f t="shared" si="127"/>
        <v>107639.21400000004</v>
      </c>
      <c r="AF63" s="168">
        <f t="shared" si="127"/>
        <v>131716.49000000005</v>
      </c>
      <c r="AG63" s="168">
        <f t="shared" si="127"/>
        <v>148459.44699999999</v>
      </c>
      <c r="AH63" s="168">
        <f t="shared" si="127"/>
        <v>151735.31000000006</v>
      </c>
      <c r="AI63" s="168">
        <f t="shared" si="127"/>
        <v>153899.47099999999</v>
      </c>
      <c r="AJ63" s="168">
        <f t="shared" si="127"/>
        <v>172294.93099999992</v>
      </c>
      <c r="AK63" s="168">
        <f t="shared" si="127"/>
        <v>161564.36299999995</v>
      </c>
      <c r="AL63" s="169">
        <f t="shared" si="127"/>
        <v>158919.15399999995</v>
      </c>
      <c r="AM63" s="57">
        <f t="shared" si="116"/>
        <v>-1.6372478131207704E-2</v>
      </c>
      <c r="AO63" s="199">
        <f t="shared" si="121"/>
        <v>1.9347831142677629</v>
      </c>
      <c r="AP63" s="173">
        <f t="shared" si="121"/>
        <v>1.9629924948845858</v>
      </c>
      <c r="AQ63" s="173">
        <f t="shared" si="122"/>
        <v>1.8173639056550557</v>
      </c>
      <c r="AR63" s="173">
        <f t="shared" si="122"/>
        <v>1.9874027765969704</v>
      </c>
      <c r="AS63" s="173">
        <f t="shared" si="122"/>
        <v>2.0268717082650225</v>
      </c>
      <c r="AT63" s="173">
        <f t="shared" si="122"/>
        <v>2.044420785857036</v>
      </c>
      <c r="AU63" s="173">
        <f t="shared" si="122"/>
        <v>2.5555168134158022</v>
      </c>
      <c r="AV63" s="173">
        <f t="shared" si="122"/>
        <v>2.5030414647390109</v>
      </c>
      <c r="AW63" s="173">
        <f t="shared" si="122"/>
        <v>2.5540750234477754</v>
      </c>
      <c r="AX63" s="173">
        <f t="shared" si="122"/>
        <v>2.5340001791987228</v>
      </c>
      <c r="AY63" s="173">
        <f t="shared" si="122"/>
        <v>2.6066347231283182</v>
      </c>
      <c r="AZ63" s="173">
        <f t="shared" si="122"/>
        <v>2.6552124566878712</v>
      </c>
      <c r="BA63" s="173">
        <f t="shared" si="122"/>
        <v>2.8002185323097999</v>
      </c>
      <c r="BB63" s="173">
        <f t="shared" si="122"/>
        <v>2.8581743212267656</v>
      </c>
      <c r="BC63" s="173">
        <f t="shared" si="123"/>
        <v>2.943866569995194</v>
      </c>
      <c r="BD63" s="173">
        <f t="shared" si="124"/>
        <v>2.8099561906684323</v>
      </c>
      <c r="BE63" s="173">
        <f t="shared" si="125"/>
        <v>2.6753804647129624</v>
      </c>
      <c r="BF63" s="61">
        <f t="shared" si="115"/>
        <v>-4.7892464089789595E-2</v>
      </c>
      <c r="BI63" s="105"/>
    </row>
    <row r="64" spans="1:61" ht="20.100000000000001" customHeight="1">
      <c r="A64" s="121" t="s">
        <v>84</v>
      </c>
      <c r="B64" s="117">
        <f>SUM(B51:B53)</f>
        <v>234491.43</v>
      </c>
      <c r="C64" s="154">
        <f>SUM(C51:C53)</f>
        <v>268123.53000000009</v>
      </c>
      <c r="D64" s="154">
        <f>SUM(D51:D53)</f>
        <v>341123.42000000004</v>
      </c>
      <c r="E64" s="154">
        <f t="shared" ref="E64:N64" si="128">SUM(E51:E53)</f>
        <v>307586.39999999991</v>
      </c>
      <c r="F64" s="154">
        <f t="shared" si="128"/>
        <v>312002.81999999983</v>
      </c>
      <c r="G64" s="154">
        <f t="shared" si="128"/>
        <v>314085.74999999994</v>
      </c>
      <c r="H64" s="154">
        <f t="shared" si="128"/>
        <v>225185.55999999994</v>
      </c>
      <c r="I64" s="154">
        <f t="shared" si="128"/>
        <v>291368.51999999996</v>
      </c>
      <c r="J64" s="154">
        <f t="shared" si="128"/>
        <v>290915.21000000002</v>
      </c>
      <c r="K64" s="154">
        <f t="shared" si="128"/>
        <v>314581.43999999971</v>
      </c>
      <c r="L64" s="154">
        <f t="shared" si="128"/>
        <v>387624.22000000009</v>
      </c>
      <c r="M64" s="154">
        <f t="shared" si="128"/>
        <v>406414.74999999977</v>
      </c>
      <c r="N64" s="154">
        <f t="shared" si="128"/>
        <v>411776.26999999984</v>
      </c>
      <c r="O64" s="154">
        <f t="shared" ref="O64:Q64" si="129">SUM(O51:O53)</f>
        <v>412801.68999999994</v>
      </c>
      <c r="P64" s="154">
        <f t="shared" ref="P64" si="130">SUM(P51:P53)</f>
        <v>411153.37999999995</v>
      </c>
      <c r="Q64" s="154">
        <f t="shared" si="129"/>
        <v>437098.29999999981</v>
      </c>
      <c r="R64" s="154">
        <f>IF(R53="","",SUM(R51:R53))</f>
        <v>425262.24999999977</v>
      </c>
      <c r="S64" s="52">
        <f t="shared" si="97"/>
        <v>-2.7078691452243241E-2</v>
      </c>
      <c r="U64" s="108" t="s">
        <v>84</v>
      </c>
      <c r="V64" s="117">
        <f>SUM(V51:V53)</f>
        <v>45609.39</v>
      </c>
      <c r="W64" s="154">
        <f>SUM(W51:W53)</f>
        <v>53062.921000000002</v>
      </c>
      <c r="X64" s="154">
        <f>SUM(X51:X53)</f>
        <v>61321.651000000027</v>
      </c>
      <c r="Y64" s="154">
        <f>SUM(Y51:Y53)</f>
        <v>63351.315999999992</v>
      </c>
      <c r="Z64" s="154">
        <f t="shared" ref="Z64:AK64" si="131">SUM(Z51:Z53)</f>
        <v>61448.611999999994</v>
      </c>
      <c r="AA64" s="154">
        <f t="shared" si="131"/>
        <v>65590.697999999975</v>
      </c>
      <c r="AB64" s="154">
        <f t="shared" si="131"/>
        <v>58604.442999999985</v>
      </c>
      <c r="AC64" s="154">
        <f t="shared" si="131"/>
        <v>74095.891999999963</v>
      </c>
      <c r="AD64" s="154">
        <f t="shared" si="131"/>
        <v>76343.599000000002</v>
      </c>
      <c r="AE64" s="154">
        <f t="shared" si="131"/>
        <v>80321.476000000039</v>
      </c>
      <c r="AF64" s="154">
        <f t="shared" si="131"/>
        <v>99368.438000000038</v>
      </c>
      <c r="AG64" s="154">
        <f t="shared" si="131"/>
        <v>107006.38200000001</v>
      </c>
      <c r="AH64" s="154">
        <f t="shared" si="131"/>
        <v>114366.99700000009</v>
      </c>
      <c r="AI64" s="154">
        <f t="shared" ref="AI64:AJ64" si="132">SUM(AI51:AI53)</f>
        <v>116285.541</v>
      </c>
      <c r="AJ64" s="154">
        <f t="shared" si="132"/>
        <v>121877.28199999995</v>
      </c>
      <c r="AK64" s="154">
        <f t="shared" si="131"/>
        <v>120174.49599999996</v>
      </c>
      <c r="AL64" s="119">
        <f>IF(AL53="","",SUM(AL51:AL53))</f>
        <v>114173.18299999998</v>
      </c>
      <c r="AM64" s="52">
        <f t="shared" si="116"/>
        <v>-4.99383246841325E-2</v>
      </c>
      <c r="AO64" s="197">
        <f t="shared" si="121"/>
        <v>1.9450344091466372</v>
      </c>
      <c r="AP64" s="156">
        <f t="shared" si="121"/>
        <v>1.9790475308153666</v>
      </c>
      <c r="AQ64" s="156">
        <f t="shared" ref="AQ64:BB66" si="133">(X64/D64)*10</f>
        <v>1.7976382565582869</v>
      </c>
      <c r="AR64" s="156">
        <f t="shared" si="133"/>
        <v>2.0596266935079059</v>
      </c>
      <c r="AS64" s="156">
        <f t="shared" si="133"/>
        <v>1.9694889937212756</v>
      </c>
      <c r="AT64" s="156">
        <f t="shared" si="133"/>
        <v>2.0883054388809423</v>
      </c>
      <c r="AU64" s="156">
        <f t="shared" si="133"/>
        <v>2.6024956040698171</v>
      </c>
      <c r="AV64" s="156">
        <f t="shared" si="133"/>
        <v>2.5430301118322589</v>
      </c>
      <c r="AW64" s="156">
        <f t="shared" si="133"/>
        <v>2.6242560160398627</v>
      </c>
      <c r="AX64" s="156">
        <f t="shared" si="133"/>
        <v>2.5532808292822393</v>
      </c>
      <c r="AY64" s="156">
        <f t="shared" si="133"/>
        <v>2.5635250036749513</v>
      </c>
      <c r="AZ64" s="156">
        <f t="shared" si="133"/>
        <v>2.6329354926217627</v>
      </c>
      <c r="BA64" s="156">
        <f t="shared" si="133"/>
        <v>2.7774062113875608</v>
      </c>
      <c r="BB64" s="156">
        <f t="shared" si="133"/>
        <v>2.8169831620602137</v>
      </c>
      <c r="BC64" s="156">
        <f t="shared" ref="BC64:BC66" si="134">(AJ64/P64)*10</f>
        <v>2.9642777593121079</v>
      </c>
      <c r="BD64" s="156">
        <f t="shared" ref="BD64:BE66" si="135">(AK64/Q64)*10</f>
        <v>2.7493700158522696</v>
      </c>
      <c r="BE64" s="156">
        <f t="shared" si="135"/>
        <v>2.6847711735523205</v>
      </c>
      <c r="BF64" s="61">
        <f t="shared" si="115"/>
        <v>-2.3495870664001637E-2</v>
      </c>
    </row>
    <row r="65" spans="1:58" ht="20.100000000000001" customHeight="1">
      <c r="A65" s="121" t="s">
        <v>85</v>
      </c>
      <c r="B65" s="117">
        <f>SUM(B54:B56)</f>
        <v>270632.65000000014</v>
      </c>
      <c r="C65" s="154">
        <f>SUM(C54:C56)</f>
        <v>330331.44000000012</v>
      </c>
      <c r="D65" s="154">
        <f>SUM(D54:D56)</f>
        <v>371262.24999999988</v>
      </c>
      <c r="E65" s="154">
        <f t="shared" ref="E65:N65" si="136">SUM(E54:E56)</f>
        <v>341280.04000000004</v>
      </c>
      <c r="F65" s="154">
        <f t="shared" si="136"/>
        <v>330986.2099999999</v>
      </c>
      <c r="G65" s="154">
        <f t="shared" si="136"/>
        <v>352389.62000000011</v>
      </c>
      <c r="H65" s="154">
        <f t="shared" si="136"/>
        <v>271249.88999999984</v>
      </c>
      <c r="I65" s="154">
        <f t="shared" si="136"/>
        <v>338059.84999999963</v>
      </c>
      <c r="J65" s="154">
        <f t="shared" si="136"/>
        <v>341622.02</v>
      </c>
      <c r="K65" s="154">
        <f t="shared" si="136"/>
        <v>348164.02999999968</v>
      </c>
      <c r="L65" s="154">
        <f t="shared" si="136"/>
        <v>373006.16999999981</v>
      </c>
      <c r="M65" s="154">
        <f t="shared" si="136"/>
        <v>455027.89</v>
      </c>
      <c r="N65" s="154">
        <f t="shared" si="136"/>
        <v>411180.44999999978</v>
      </c>
      <c r="O65" s="154">
        <f t="shared" ref="O65:Q65" si="137">SUM(O54:O56)</f>
        <v>458853.4600000002</v>
      </c>
      <c r="P65" s="154">
        <f t="shared" ref="P65" si="138">SUM(P54:P56)</f>
        <v>468166.85999999981</v>
      </c>
      <c r="Q65" s="154">
        <f t="shared" si="137"/>
        <v>458080.62999999977</v>
      </c>
      <c r="R65" s="154" t="str">
        <f>IF(R56="","",SUM(R54:R56))</f>
        <v/>
      </c>
      <c r="S65" s="52" t="str">
        <f t="shared" si="97"/>
        <v/>
      </c>
      <c r="U65" s="109" t="s">
        <v>85</v>
      </c>
      <c r="V65" s="117">
        <f>SUM(V54:V56)</f>
        <v>52069.507000000012</v>
      </c>
      <c r="W65" s="154">
        <f>SUM(W54:W56)</f>
        <v>57799.210999999981</v>
      </c>
      <c r="X65" s="154">
        <f>SUM(X54:X56)</f>
        <v>67284.703999999983</v>
      </c>
      <c r="Y65" s="154">
        <f>SUM(Y54:Y56)</f>
        <v>68302.889999999985</v>
      </c>
      <c r="Z65" s="154">
        <f t="shared" ref="Z65:AK65" si="139">SUM(Z54:Z56)</f>
        <v>68997.127000000022</v>
      </c>
      <c r="AA65" s="154">
        <f t="shared" si="139"/>
        <v>75648.96299999996</v>
      </c>
      <c r="AB65" s="154">
        <f t="shared" si="139"/>
        <v>65293.128000000026</v>
      </c>
      <c r="AC65" s="154">
        <f t="shared" si="139"/>
        <v>80241.398000000045</v>
      </c>
      <c r="AD65" s="154">
        <f t="shared" si="139"/>
        <v>84590.548999999999</v>
      </c>
      <c r="AE65" s="154">
        <f t="shared" si="139"/>
        <v>84889.636000000028</v>
      </c>
      <c r="AF65" s="154">
        <f t="shared" si="139"/>
        <v>93771.617999999988</v>
      </c>
      <c r="AG65" s="154">
        <f t="shared" si="139"/>
        <v>121302.12800000008</v>
      </c>
      <c r="AH65" s="154">
        <f t="shared" si="139"/>
        <v>117899.58700000003</v>
      </c>
      <c r="AI65" s="154">
        <f t="shared" ref="AI65:AJ65" si="140">SUM(AI54:AI56)</f>
        <v>136371.95699999994</v>
      </c>
      <c r="AJ65" s="154">
        <f t="shared" si="140"/>
        <v>135087.16200000007</v>
      </c>
      <c r="AK65" s="154">
        <f t="shared" si="139"/>
        <v>129572.32499999992</v>
      </c>
      <c r="AL65" s="119" t="str">
        <f>IF(AL56="","",SUM(AL54:AL56))</f>
        <v/>
      </c>
      <c r="AM65" s="52" t="str">
        <f t="shared" si="116"/>
        <v/>
      </c>
      <c r="AO65" s="198">
        <f t="shared" si="121"/>
        <v>1.9239920608248851</v>
      </c>
      <c r="AP65" s="157">
        <f t="shared" si="121"/>
        <v>1.7497338733485361</v>
      </c>
      <c r="AQ65" s="157">
        <f t="shared" si="133"/>
        <v>1.8123227987763368</v>
      </c>
      <c r="AR65" s="157">
        <f t="shared" si="133"/>
        <v>2.0013737105750451</v>
      </c>
      <c r="AS65" s="157">
        <f t="shared" si="133"/>
        <v>2.0845921949437121</v>
      </c>
      <c r="AT65" s="157">
        <f t="shared" si="133"/>
        <v>2.1467420918924893</v>
      </c>
      <c r="AU65" s="157">
        <f t="shared" si="133"/>
        <v>2.4071209024269122</v>
      </c>
      <c r="AV65" s="157">
        <f t="shared" si="133"/>
        <v>2.3735855648045794</v>
      </c>
      <c r="AW65" s="157">
        <f t="shared" si="133"/>
        <v>2.4761445119960355</v>
      </c>
      <c r="AX65" s="157">
        <f t="shared" si="133"/>
        <v>2.4382081055300313</v>
      </c>
      <c r="AY65" s="157">
        <f t="shared" si="133"/>
        <v>2.5139428122596481</v>
      </c>
      <c r="AZ65" s="157">
        <f t="shared" si="133"/>
        <v>2.6658174293448273</v>
      </c>
      <c r="BA65" s="157">
        <f t="shared" si="133"/>
        <v>2.8673441794229291</v>
      </c>
      <c r="BB65" s="157">
        <f t="shared" si="133"/>
        <v>2.972015444756587</v>
      </c>
      <c r="BC65" s="157">
        <f t="shared" si="134"/>
        <v>2.8854490469487764</v>
      </c>
      <c r="BD65" s="157">
        <f t="shared" si="135"/>
        <v>2.8285920974218008</v>
      </c>
      <c r="BE65" s="157" t="str">
        <f>IF(AL65="","",(AL65/R65)*10)</f>
        <v/>
      </c>
      <c r="BF65" s="52" t="str">
        <f t="shared" si="115"/>
        <v/>
      </c>
    </row>
    <row r="66" spans="1:58" ht="20.100000000000001" customHeight="1">
      <c r="A66" s="121" t="s">
        <v>86</v>
      </c>
      <c r="B66" s="117">
        <f>SUM(B57:B59)</f>
        <v>362917.66000000003</v>
      </c>
      <c r="C66" s="154">
        <f>SUM(C57:C59)</f>
        <v>410216.99000000011</v>
      </c>
      <c r="D66" s="154">
        <f>SUM(D57:D59)</f>
        <v>402664.01999999979</v>
      </c>
      <c r="E66" s="154">
        <f t="shared" ref="E66:N66" si="141">SUM(E57:E59)</f>
        <v>374827.90000000014</v>
      </c>
      <c r="F66" s="154">
        <f t="shared" si="141"/>
        <v>411823.39999999991</v>
      </c>
      <c r="G66" s="154">
        <f t="shared" si="141"/>
        <v>392287.49999999988</v>
      </c>
      <c r="H66" s="154">
        <f t="shared" si="141"/>
        <v>324909.64999999991</v>
      </c>
      <c r="I66" s="154">
        <f t="shared" si="141"/>
        <v>335894.45999999973</v>
      </c>
      <c r="J66" s="154">
        <f t="shared" si="141"/>
        <v>323029.73000000004</v>
      </c>
      <c r="K66" s="154">
        <f t="shared" si="141"/>
        <v>359624.85999999987</v>
      </c>
      <c r="L66" s="154">
        <f t="shared" si="141"/>
        <v>485561.99000000028</v>
      </c>
      <c r="M66" s="154">
        <f t="shared" si="141"/>
        <v>462583.7999999997</v>
      </c>
      <c r="N66" s="154">
        <f t="shared" si="141"/>
        <v>492833.60999999993</v>
      </c>
      <c r="O66" s="154">
        <f t="shared" ref="O66:Q66" si="142">SUM(O57:O59)</f>
        <v>489114.31000000017</v>
      </c>
      <c r="P66" s="154">
        <f t="shared" ref="P66" si="143">SUM(P57:P59)</f>
        <v>507658.45000000007</v>
      </c>
      <c r="Q66" s="154">
        <f t="shared" si="142"/>
        <v>548481.68999999959</v>
      </c>
      <c r="R66" s="154" t="str">
        <f>IF(R59="","",SUM(R57:R59))</f>
        <v/>
      </c>
      <c r="S66" s="52" t="str">
        <f t="shared" si="97"/>
        <v/>
      </c>
      <c r="U66" s="109" t="s">
        <v>86</v>
      </c>
      <c r="V66" s="117">
        <f>SUM(V57:V59)</f>
        <v>66706.640000000043</v>
      </c>
      <c r="W66" s="154">
        <f>SUM(W57:W59)</f>
        <v>75687.896000000008</v>
      </c>
      <c r="X66" s="154">
        <f>SUM(X57:X59)</f>
        <v>78884.929000000004</v>
      </c>
      <c r="Y66" s="154">
        <f>SUM(Y57:Y59)</f>
        <v>90834.866999999969</v>
      </c>
      <c r="Z66" s="154">
        <f t="shared" ref="Z66:AK66" si="144">SUM(Z57:Z59)</f>
        <v>90275.416000000056</v>
      </c>
      <c r="AA66" s="154">
        <f t="shared" si="144"/>
        <v>87840.50900000002</v>
      </c>
      <c r="AB66" s="154">
        <f t="shared" si="144"/>
        <v>78765.768000000011</v>
      </c>
      <c r="AC66" s="154">
        <f t="shared" si="144"/>
        <v>86377.072000000029</v>
      </c>
      <c r="AD66" s="154">
        <f t="shared" si="144"/>
        <v>89313.755000000005</v>
      </c>
      <c r="AE66" s="154">
        <f t="shared" si="144"/>
        <v>95872.349999999977</v>
      </c>
      <c r="AF66" s="154">
        <f t="shared" si="144"/>
        <v>128355.976</v>
      </c>
      <c r="AG66" s="154">
        <f t="shared" si="144"/>
        <v>133533.43400000001</v>
      </c>
      <c r="AH66" s="154">
        <f t="shared" si="144"/>
        <v>144237.76400000011</v>
      </c>
      <c r="AI66" s="154">
        <f t="shared" ref="AI66:AJ66" si="145">SUM(AI57:AI59)</f>
        <v>138745.30100000001</v>
      </c>
      <c r="AJ66" s="154">
        <f t="shared" si="145"/>
        <v>146549.62399999992</v>
      </c>
      <c r="AK66" s="154">
        <f t="shared" si="144"/>
        <v>148549.47200000007</v>
      </c>
      <c r="AL66" s="119" t="str">
        <f>IF(AL59="","",SUM(AL57:AL59))</f>
        <v/>
      </c>
      <c r="AM66" s="52" t="str">
        <f t="shared" si="116"/>
        <v/>
      </c>
      <c r="AO66" s="198">
        <f t="shared" si="121"/>
        <v>1.8380654168220978</v>
      </c>
      <c r="AP66" s="157">
        <f t="shared" si="121"/>
        <v>1.8450697519866253</v>
      </c>
      <c r="AQ66" s="157">
        <f t="shared" si="133"/>
        <v>1.959075682997454</v>
      </c>
      <c r="AR66" s="157">
        <f t="shared" si="133"/>
        <v>2.4233752876986996</v>
      </c>
      <c r="AS66" s="157">
        <f t="shared" si="133"/>
        <v>2.1920904931579916</v>
      </c>
      <c r="AT66" s="157">
        <f t="shared" si="133"/>
        <v>2.2391870503138653</v>
      </c>
      <c r="AU66" s="157">
        <f t="shared" si="133"/>
        <v>2.4242360299240122</v>
      </c>
      <c r="AV66" s="157">
        <f t="shared" si="133"/>
        <v>2.5715539339350846</v>
      </c>
      <c r="AW66" s="157">
        <f t="shared" si="133"/>
        <v>2.764877245199691</v>
      </c>
      <c r="AX66" s="157">
        <f t="shared" si="133"/>
        <v>2.6658988480384815</v>
      </c>
      <c r="AY66" s="157">
        <f t="shared" si="133"/>
        <v>2.643451889634111</v>
      </c>
      <c r="AZ66" s="157">
        <f t="shared" si="133"/>
        <v>2.8866863474250524</v>
      </c>
      <c r="BA66" s="157">
        <f t="shared" si="133"/>
        <v>2.9267030712454885</v>
      </c>
      <c r="BB66" s="157">
        <f t="shared" si="133"/>
        <v>2.836664112321718</v>
      </c>
      <c r="BC66" s="157">
        <f t="shared" si="134"/>
        <v>2.8867760203735386</v>
      </c>
      <c r="BD66" s="157">
        <f t="shared" si="135"/>
        <v>2.7083761355825784</v>
      </c>
      <c r="BE66" s="157" t="str">
        <f>IF(AL66="","",(AL66/R66)*10)</f>
        <v/>
      </c>
      <c r="BF66" s="52" t="str">
        <f t="shared" si="115"/>
        <v/>
      </c>
    </row>
    <row r="67" spans="1:58" ht="20.100000000000001" customHeight="1" thickBot="1">
      <c r="A67" s="122" t="s">
        <v>87</v>
      </c>
      <c r="B67" s="196">
        <f>SUM(B60:B62)</f>
        <v>301452.82000000007</v>
      </c>
      <c r="C67" s="155">
        <f>SUM(C60:C62)</f>
        <v>388105.86999999988</v>
      </c>
      <c r="D67" s="155">
        <f>IF(D62="","",SUM(D60:D62))</f>
        <v>380957.63999999966</v>
      </c>
      <c r="E67" s="155">
        <f t="shared" ref="E67:N67" si="146">IF(E62="","",SUM(E60:E62))</f>
        <v>378869.0400000001</v>
      </c>
      <c r="F67" s="155">
        <f t="shared" si="146"/>
        <v>396865.16000000021</v>
      </c>
      <c r="G67" s="155">
        <f t="shared" si="146"/>
        <v>336903.74</v>
      </c>
      <c r="H67" s="155">
        <f t="shared" si="146"/>
        <v>311374.30999999976</v>
      </c>
      <c r="I67" s="155">
        <f t="shared" si="146"/>
        <v>337617.05000000005</v>
      </c>
      <c r="J67" s="155">
        <f t="shared" si="146"/>
        <v>314897.43999999994</v>
      </c>
      <c r="K67" s="155">
        <f t="shared" si="146"/>
        <v>372869.66999999981</v>
      </c>
      <c r="L67" s="155">
        <f t="shared" si="146"/>
        <v>493444.35000000033</v>
      </c>
      <c r="M67" s="155">
        <f t="shared" si="146"/>
        <v>455271.89999999967</v>
      </c>
      <c r="N67" s="155">
        <f t="shared" si="146"/>
        <v>469176.04999999987</v>
      </c>
      <c r="O67" s="155">
        <f t="shared" ref="O67:Q67" si="147">IF(O62="","",SUM(O60:O62))</f>
        <v>416430.29999999993</v>
      </c>
      <c r="P67" s="155">
        <f t="shared" ref="P67" si="148">IF(P62="","",SUM(P60:P62))</f>
        <v>491894.40999999986</v>
      </c>
      <c r="Q67" s="155">
        <f t="shared" si="147"/>
        <v>479991.27999999956</v>
      </c>
      <c r="R67" s="155" t="str">
        <f>IF(R62="","",SUM(R60:R62))</f>
        <v/>
      </c>
      <c r="S67" s="55" t="str">
        <f t="shared" si="97"/>
        <v/>
      </c>
      <c r="U67" s="110" t="s">
        <v>87</v>
      </c>
      <c r="V67" s="196">
        <f>SUM(V60:V62)</f>
        <v>63838.016000000018</v>
      </c>
      <c r="W67" s="155">
        <f>SUM(W60:W62)</f>
        <v>79380.659999999989</v>
      </c>
      <c r="X67" s="155">
        <f>IF(X62="","",SUM(X60:X62))</f>
        <v>89950.456999999995</v>
      </c>
      <c r="Y67" s="155">
        <f>IF(Y62="","",SUM(Y60:Y62))</f>
        <v>90706.435000000056</v>
      </c>
      <c r="Z67" s="155">
        <f t="shared" ref="Z67:AL67" si="149">IF(Z62="","",SUM(Z60:Z62))</f>
        <v>98610.478999999992</v>
      </c>
      <c r="AA67" s="155">
        <f t="shared" si="149"/>
        <v>84566.343999999997</v>
      </c>
      <c r="AB67" s="155">
        <f t="shared" si="149"/>
        <v>90045.485000000015</v>
      </c>
      <c r="AC67" s="155">
        <f t="shared" si="149"/>
        <v>94962.186000000016</v>
      </c>
      <c r="AD67" s="155">
        <f t="shared" si="149"/>
        <v>95891.539000000004</v>
      </c>
      <c r="AE67" s="155">
        <f t="shared" si="149"/>
        <v>103388.924</v>
      </c>
      <c r="AF67" s="155">
        <f t="shared" si="149"/>
        <v>140739.50200000001</v>
      </c>
      <c r="AG67" s="155">
        <f t="shared" si="149"/>
        <v>135949.3170000001</v>
      </c>
      <c r="AH67" s="155">
        <f t="shared" si="149"/>
        <v>144292.45000000004</v>
      </c>
      <c r="AI67" s="155">
        <f t="shared" ref="AI67:AJ67" si="150">IF(AI62="","",SUM(AI60:AI62))</f>
        <v>128817.85499999998</v>
      </c>
      <c r="AJ67" s="155">
        <f t="shared" si="150"/>
        <v>154177.83399999989</v>
      </c>
      <c r="AK67" s="155">
        <f t="shared" si="149"/>
        <v>151940.34399999998</v>
      </c>
      <c r="AL67" s="123" t="str">
        <f t="shared" si="149"/>
        <v/>
      </c>
      <c r="AM67" s="55" t="str">
        <f t="shared" si="116"/>
        <v/>
      </c>
      <c r="AO67" s="200">
        <f t="shared" si="121"/>
        <v>2.1176785143360082</v>
      </c>
      <c r="AP67" s="158">
        <f t="shared" si="121"/>
        <v>2.0453352071175841</v>
      </c>
      <c r="AQ67" s="158">
        <f t="shared" ref="AQ67:BB67" si="151">IF(X62="","",(X67/D67)*10)</f>
        <v>2.3611669003409426</v>
      </c>
      <c r="AR67" s="158">
        <f t="shared" si="151"/>
        <v>2.3941369028200361</v>
      </c>
      <c r="AS67" s="158">
        <f t="shared" si="151"/>
        <v>2.4847350923925884</v>
      </c>
      <c r="AT67" s="158">
        <f t="shared" si="151"/>
        <v>2.5101040433685897</v>
      </c>
      <c r="AU67" s="158">
        <f t="shared" si="151"/>
        <v>2.8918726467832263</v>
      </c>
      <c r="AV67" s="158">
        <f t="shared" si="151"/>
        <v>2.8127189074129992</v>
      </c>
      <c r="AW67" s="158">
        <f t="shared" si="151"/>
        <v>3.045167309076886</v>
      </c>
      <c r="AX67" s="158">
        <f t="shared" si="151"/>
        <v>2.7727898597920304</v>
      </c>
      <c r="AY67" s="158">
        <f t="shared" si="151"/>
        <v>2.852185905056972</v>
      </c>
      <c r="AZ67" s="158">
        <f t="shared" si="151"/>
        <v>2.9861126285193573</v>
      </c>
      <c r="BA67" s="158">
        <f t="shared" si="151"/>
        <v>3.0754436421040694</v>
      </c>
      <c r="BB67" s="158">
        <f t="shared" si="151"/>
        <v>3.093383334497994</v>
      </c>
      <c r="BC67" s="158">
        <f t="shared" ref="BC67" si="152">IF(AJ62="","",(AJ67/P67)*10)</f>
        <v>3.1343684918070109</v>
      </c>
      <c r="BD67" s="158">
        <f t="shared" ref="BD67" si="153">IF(AK62="","",(AK67/Q67)*10)</f>
        <v>3.1654813395776715</v>
      </c>
      <c r="BE67" s="300" t="str">
        <f>IF(AL67="","",(AL67/R67)*10)</f>
        <v/>
      </c>
      <c r="BF67" s="55" t="str">
        <f t="shared" si="115"/>
        <v/>
      </c>
    </row>
    <row r="68" spans="1:58"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  <c r="AK68" s="119"/>
      <c r="AL68" s="119"/>
    </row>
  </sheetData>
  <mergeCells count="24">
    <mergeCell ref="AO4:BE4"/>
    <mergeCell ref="BF4:BF5"/>
    <mergeCell ref="A26:A27"/>
    <mergeCell ref="B26:R26"/>
    <mergeCell ref="S26:S27"/>
    <mergeCell ref="U26:U27"/>
    <mergeCell ref="V26:AL26"/>
    <mergeCell ref="AM26:AM27"/>
    <mergeCell ref="AO26:BE26"/>
    <mergeCell ref="BF26:BF27"/>
    <mergeCell ref="A4:A5"/>
    <mergeCell ref="B4:R4"/>
    <mergeCell ref="S4:S5"/>
    <mergeCell ref="U4:U5"/>
    <mergeCell ref="V4:AL4"/>
    <mergeCell ref="AM4:AM5"/>
    <mergeCell ref="AO48:BE48"/>
    <mergeCell ref="BF48:BF49"/>
    <mergeCell ref="A48:A49"/>
    <mergeCell ref="B48:R48"/>
    <mergeCell ref="S48:S49"/>
    <mergeCell ref="U48:U49"/>
    <mergeCell ref="V48:AL48"/>
    <mergeCell ref="AM48:AM49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ignoredErrors>
    <ignoredError sqref="B20:O23 B42:O45 V43:AI45 B64:O67 AK64:AK67 V42:AH42 AK20:AL23 R42:R45 Q64:Q67 R65 AL64:AL65 Q20:Q23 V20:AI23 V64:AI67 P64 P65:P67 AJ20:AJ23 P42:Q45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8BCDCEAD-5C4C-4E32-B29F-C660A91D5D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S7:S23</xm:sqref>
        </x14:conditionalFormatting>
        <x14:conditionalFormatting xmlns:xm="http://schemas.microsoft.com/office/excel/2006/main">
          <x14:cfRule type="iconSet" priority="6" id="{141B6E63-E2E8-4A2C-890A-51D7C93EC6E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S29:S45</xm:sqref>
        </x14:conditionalFormatting>
        <x14:conditionalFormatting xmlns:xm="http://schemas.microsoft.com/office/excel/2006/main">
          <x14:cfRule type="iconSet" priority="3" id="{163425CA-2F84-47B4-9147-5552B1E3D27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S51:S67</xm:sqref>
        </x14:conditionalFormatting>
        <x14:conditionalFormatting xmlns:xm="http://schemas.microsoft.com/office/excel/2006/main">
          <x14:cfRule type="iconSet" priority="7" id="{EE184354-002F-4273-9131-1647D37378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AM7:AM23</xm:sqref>
        </x14:conditionalFormatting>
        <x14:conditionalFormatting xmlns:xm="http://schemas.microsoft.com/office/excel/2006/main">
          <x14:cfRule type="iconSet" priority="4" id="{72C6261A-9F47-492C-A85C-83F9BEE499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AM29:AM45</xm:sqref>
        </x14:conditionalFormatting>
        <x14:conditionalFormatting xmlns:xm="http://schemas.microsoft.com/office/excel/2006/main">
          <x14:cfRule type="iconSet" priority="1" id="{F4B6B522-4152-4719-BED7-237DB88C5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AM51:AM67</xm:sqref>
        </x14:conditionalFormatting>
        <x14:conditionalFormatting xmlns:xm="http://schemas.microsoft.com/office/excel/2006/main">
          <x14:cfRule type="iconSet" priority="8" id="{4F385933-1276-409F-B758-292E60CF23D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BF7:BF23</xm:sqref>
        </x14:conditionalFormatting>
        <x14:conditionalFormatting xmlns:xm="http://schemas.microsoft.com/office/excel/2006/main">
          <x14:cfRule type="iconSet" priority="5" id="{88FA91D6-6847-499C-B3F4-1AD995D33CD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BF29:BF45</xm:sqref>
        </x14:conditionalFormatting>
        <x14:conditionalFormatting xmlns:xm="http://schemas.microsoft.com/office/excel/2006/main">
          <x14:cfRule type="iconSet" priority="2" id="{94A2CF14-3F08-4E48-A860-A2DBE937C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BF51:BF67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1F998-E955-4669-9D3B-DB951B0F03B3}">
  <sheetPr>
    <pageSetUpPr fitToPage="1"/>
  </sheetPr>
  <dimension ref="A1:BI70"/>
  <sheetViews>
    <sheetView showGridLines="0" topLeftCell="AN58" zoomScaleNormal="100" workbookViewId="0">
      <selection activeCell="BE9" sqref="BE9:BF10"/>
    </sheetView>
  </sheetViews>
  <sheetFormatPr defaultRowHeight="15"/>
  <cols>
    <col min="1" max="1" width="18.7109375" customWidth="1"/>
    <col min="2" max="3" width="9.7109375" bestFit="1" customWidth="1"/>
    <col min="6" max="15" width="9.7109375" bestFit="1" customWidth="1"/>
    <col min="16" max="16" width="9.7109375" customWidth="1"/>
    <col min="19" max="19" width="10.140625" customWidth="1"/>
    <col min="20" max="20" width="1.7109375" customWidth="1"/>
    <col min="21" max="21" width="18.7109375" hidden="1" customWidth="1"/>
    <col min="39" max="39" width="10" customWidth="1"/>
    <col min="40" max="40" width="1.7109375" customWidth="1"/>
    <col min="58" max="58" width="10" customWidth="1"/>
    <col min="60" max="61" width="9.140625" style="101"/>
  </cols>
  <sheetData>
    <row r="1" spans="1:61" ht="15.75">
      <c r="A1" s="4" t="s">
        <v>98</v>
      </c>
    </row>
    <row r="3" spans="1:61" ht="15.75" thickBot="1">
      <c r="M3" s="119"/>
      <c r="N3" s="119"/>
      <c r="O3" s="119"/>
      <c r="P3" s="119"/>
      <c r="Q3" s="119"/>
      <c r="S3" s="205" t="s">
        <v>1</v>
      </c>
      <c r="AM3" s="286">
        <v>1000</v>
      </c>
      <c r="BF3" s="286" t="s">
        <v>46</v>
      </c>
    </row>
    <row r="4" spans="1:61" ht="20.100000000000001" customHeight="1">
      <c r="A4" s="467" t="s">
        <v>3</v>
      </c>
      <c r="B4" s="469" t="s">
        <v>70</v>
      </c>
      <c r="C4" s="463"/>
      <c r="D4" s="463"/>
      <c r="E4" s="463"/>
      <c r="F4" s="463"/>
      <c r="G4" s="463"/>
      <c r="H4" s="463"/>
      <c r="I4" s="463"/>
      <c r="J4" s="463"/>
      <c r="K4" s="463"/>
      <c r="L4" s="463"/>
      <c r="M4" s="463"/>
      <c r="N4" s="463"/>
      <c r="O4" s="463"/>
      <c r="P4" s="463"/>
      <c r="Q4" s="463"/>
      <c r="R4" s="464"/>
      <c r="S4" s="472" t="s">
        <v>151</v>
      </c>
      <c r="U4" s="470" t="s">
        <v>3</v>
      </c>
      <c r="V4" s="462" t="s">
        <v>70</v>
      </c>
      <c r="W4" s="463"/>
      <c r="X4" s="463"/>
      <c r="Y4" s="463"/>
      <c r="Z4" s="463"/>
      <c r="AA4" s="463"/>
      <c r="AB4" s="463"/>
      <c r="AC4" s="463"/>
      <c r="AD4" s="463"/>
      <c r="AE4" s="463"/>
      <c r="AF4" s="463"/>
      <c r="AG4" s="463"/>
      <c r="AH4" s="463"/>
      <c r="AI4" s="463"/>
      <c r="AJ4" s="463"/>
      <c r="AK4" s="463"/>
      <c r="AL4" s="464"/>
      <c r="AM4" s="474" t="s">
        <v>151</v>
      </c>
      <c r="AO4" s="462" t="s">
        <v>70</v>
      </c>
      <c r="AP4" s="463"/>
      <c r="AQ4" s="463"/>
      <c r="AR4" s="463"/>
      <c r="AS4" s="463"/>
      <c r="AT4" s="463"/>
      <c r="AU4" s="463"/>
      <c r="AV4" s="463"/>
      <c r="AW4" s="463"/>
      <c r="AX4" s="463"/>
      <c r="AY4" s="463"/>
      <c r="AZ4" s="463"/>
      <c r="BA4" s="463"/>
      <c r="BB4" s="463"/>
      <c r="BC4" s="463"/>
      <c r="BD4" s="463"/>
      <c r="BE4" s="464"/>
      <c r="BF4" s="472" t="s">
        <v>151</v>
      </c>
    </row>
    <row r="5" spans="1:61" ht="20.100000000000001" customHeight="1" thickBot="1">
      <c r="A5" s="468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5">
        <v>2024</v>
      </c>
      <c r="Q5" s="135">
        <v>2025</v>
      </c>
      <c r="R5" s="133">
        <v>2026</v>
      </c>
      <c r="S5" s="473"/>
      <c r="U5" s="471"/>
      <c r="V5" s="25">
        <v>2010</v>
      </c>
      <c r="W5" s="135">
        <v>2011</v>
      </c>
      <c r="X5" s="135">
        <v>2012</v>
      </c>
      <c r="Y5" s="135">
        <v>2013</v>
      </c>
      <c r="Z5" s="135">
        <v>2014</v>
      </c>
      <c r="AA5" s="135">
        <v>2015</v>
      </c>
      <c r="AB5" s="135">
        <v>2016</v>
      </c>
      <c r="AC5" s="135">
        <v>2017</v>
      </c>
      <c r="AD5" s="135">
        <v>2018</v>
      </c>
      <c r="AE5" s="135">
        <v>2019</v>
      </c>
      <c r="AF5" s="135">
        <v>2020</v>
      </c>
      <c r="AG5" s="135">
        <v>2021</v>
      </c>
      <c r="AH5" s="135">
        <v>2022</v>
      </c>
      <c r="AI5" s="135">
        <v>2023</v>
      </c>
      <c r="AJ5" s="135">
        <v>2024</v>
      </c>
      <c r="AK5" s="135">
        <v>2025</v>
      </c>
      <c r="AL5" s="133">
        <v>2026</v>
      </c>
      <c r="AM5" s="475"/>
      <c r="AO5" s="25">
        <v>2010</v>
      </c>
      <c r="AP5" s="135">
        <v>2011</v>
      </c>
      <c r="AQ5" s="135">
        <v>2012</v>
      </c>
      <c r="AR5" s="135">
        <v>2013</v>
      </c>
      <c r="AS5" s="135">
        <v>2014</v>
      </c>
      <c r="AT5" s="135">
        <v>2015</v>
      </c>
      <c r="AU5" s="135">
        <v>2016</v>
      </c>
      <c r="AV5" s="135">
        <v>2017</v>
      </c>
      <c r="AW5" s="135">
        <v>2018</v>
      </c>
      <c r="AX5" s="135">
        <v>2019</v>
      </c>
      <c r="AY5" s="135">
        <v>2020</v>
      </c>
      <c r="AZ5" s="135">
        <v>2021</v>
      </c>
      <c r="BA5" s="135">
        <v>2022</v>
      </c>
      <c r="BB5" s="135">
        <v>2023</v>
      </c>
      <c r="BC5" s="135">
        <v>2024</v>
      </c>
      <c r="BD5" s="135">
        <v>2025</v>
      </c>
      <c r="BE5" s="133">
        <v>2026</v>
      </c>
      <c r="BF5" s="473"/>
      <c r="BH5" s="287">
        <v>2013</v>
      </c>
      <c r="BI5" s="287">
        <v>2014</v>
      </c>
    </row>
    <row r="6" spans="1:61" ht="3" customHeight="1" thickBot="1">
      <c r="A6" s="288"/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0"/>
      <c r="S6" s="291"/>
      <c r="U6" s="288"/>
      <c r="V6" s="290"/>
      <c r="W6" s="290"/>
      <c r="X6" s="290"/>
      <c r="Y6" s="290"/>
      <c r="Z6" s="290"/>
      <c r="AA6" s="290"/>
      <c r="AB6" s="290"/>
      <c r="AC6" s="290"/>
      <c r="AD6" s="290"/>
      <c r="AE6" s="290"/>
      <c r="AF6" s="290"/>
      <c r="AG6" s="290"/>
      <c r="AH6" s="290"/>
      <c r="AI6" s="290"/>
      <c r="AJ6" s="290"/>
      <c r="AK6" s="290"/>
      <c r="AL6" s="290"/>
      <c r="AM6" s="291"/>
      <c r="AO6" s="287"/>
      <c r="AP6" s="287"/>
      <c r="AQ6" s="287"/>
      <c r="AR6" s="287"/>
      <c r="AS6" s="287"/>
      <c r="AT6" s="287"/>
      <c r="AU6" s="287"/>
      <c r="AV6" s="287"/>
      <c r="AW6" s="287"/>
      <c r="AX6" s="287"/>
      <c r="AY6" s="287"/>
      <c r="AZ6" s="287"/>
      <c r="BA6" s="287"/>
      <c r="BB6" s="287"/>
      <c r="BC6" s="287"/>
      <c r="BD6" s="287"/>
      <c r="BE6" s="287"/>
      <c r="BF6" s="289"/>
    </row>
    <row r="7" spans="1:61" ht="20.100000000000001" customHeight="1">
      <c r="A7" s="120" t="s">
        <v>72</v>
      </c>
      <c r="B7" s="39">
        <v>112208.21</v>
      </c>
      <c r="C7" s="153">
        <v>125412.47000000002</v>
      </c>
      <c r="D7" s="153">
        <v>111648.51</v>
      </c>
      <c r="E7" s="153">
        <v>101032.48999999999</v>
      </c>
      <c r="F7" s="153">
        <v>181499.08999999997</v>
      </c>
      <c r="G7" s="153">
        <v>165515.38999999981</v>
      </c>
      <c r="H7" s="153">
        <v>127441.33000000005</v>
      </c>
      <c r="I7" s="153">
        <v>165564.63999999996</v>
      </c>
      <c r="J7" s="204">
        <v>108022.51</v>
      </c>
      <c r="K7" s="204">
        <v>201133.06000000003</v>
      </c>
      <c r="L7" s="204">
        <v>231418.47</v>
      </c>
      <c r="M7" s="204">
        <v>214311.47</v>
      </c>
      <c r="N7" s="204">
        <v>189490.67999999967</v>
      </c>
      <c r="O7" s="204">
        <v>210798.97</v>
      </c>
      <c r="P7" s="204">
        <v>144430.93999999997</v>
      </c>
      <c r="Q7" s="204">
        <v>156395.9099999998</v>
      </c>
      <c r="R7" s="112">
        <v>160353.38000000003</v>
      </c>
      <c r="S7" s="61">
        <f>IF(R7="","",(R7-Q7)/Q7)</f>
        <v>2.5304178350957125E-2</v>
      </c>
      <c r="U7" s="109" t="s">
        <v>72</v>
      </c>
      <c r="V7" s="39">
        <v>5046.811999999999</v>
      </c>
      <c r="W7" s="153">
        <v>5419.8780000000006</v>
      </c>
      <c r="X7" s="153">
        <v>5376.692</v>
      </c>
      <c r="Y7" s="153">
        <v>8185.9700000000021</v>
      </c>
      <c r="Z7" s="153">
        <v>9253.7109999999993</v>
      </c>
      <c r="AA7" s="153">
        <v>8018.4579999999987</v>
      </c>
      <c r="AB7" s="153">
        <v>7549.5260000000026</v>
      </c>
      <c r="AC7" s="153">
        <v>9256.76</v>
      </c>
      <c r="AD7" s="153">
        <v>8429.6530000000002</v>
      </c>
      <c r="AE7" s="153">
        <v>12162.242999999999</v>
      </c>
      <c r="AF7" s="153">
        <v>14395.186999999998</v>
      </c>
      <c r="AG7" s="153">
        <v>11537.55599999999</v>
      </c>
      <c r="AH7" s="153">
        <v>12256.628999999999</v>
      </c>
      <c r="AI7" s="153">
        <v>14702.600000000002</v>
      </c>
      <c r="AJ7" s="153">
        <v>10034.434000000005</v>
      </c>
      <c r="AK7" s="153">
        <v>12093.029000000004</v>
      </c>
      <c r="AL7" s="112">
        <v>12635.404000000008</v>
      </c>
      <c r="AM7" s="61">
        <f>IF(AL7="","",(AL7-AK7)/AK7)</f>
        <v>4.4850219080761609E-2</v>
      </c>
      <c r="AO7" s="124">
        <f t="shared" ref="AO7:AO16" si="0">(V7/B7)*10</f>
        <v>0.44977207995742902</v>
      </c>
      <c r="AP7" s="156">
        <f t="shared" ref="AP7:AP16" si="1">(W7/C7)*10</f>
        <v>0.43216420185329257</v>
      </c>
      <c r="AQ7" s="156">
        <f t="shared" ref="AQ7:AQ16" si="2">(X7/D7)*10</f>
        <v>0.48157310832003042</v>
      </c>
      <c r="AR7" s="156">
        <f t="shared" ref="AR7:AR16" si="3">(Y7/E7)*10</f>
        <v>0.81023144139078462</v>
      </c>
      <c r="AS7" s="156">
        <f t="shared" ref="AS7:AS16" si="4">(Z7/F7)*10</f>
        <v>0.50984889235532815</v>
      </c>
      <c r="AT7" s="156">
        <f t="shared" ref="AT7:AT16" si="5">(AA7/G7)*10</f>
        <v>0.48445392298565154</v>
      </c>
      <c r="AU7" s="156">
        <f t="shared" ref="AU7:AU16" si="6">(AB7/H7)*10</f>
        <v>0.5923922796474268</v>
      </c>
      <c r="AV7" s="156">
        <f t="shared" ref="AV7:AV16" si="7">(AC7/I7)*10</f>
        <v>0.55910247502123656</v>
      </c>
      <c r="AW7" s="156">
        <f t="shared" ref="AW7:AW16" si="8">(AD7/J7)*10</f>
        <v>0.78036077850810914</v>
      </c>
      <c r="AX7" s="156">
        <f t="shared" ref="AX7:AX16" si="9">(AE7/K7)*10</f>
        <v>0.60468642002463424</v>
      </c>
      <c r="AY7" s="156">
        <f t="shared" ref="AY7:AY16" si="10">(AF7/L7)*10</f>
        <v>0.62204140404177755</v>
      </c>
      <c r="AZ7" s="156">
        <f t="shared" ref="AZ7:AZ16" si="11">(AG7/M7)*10</f>
        <v>0.53835457336931103</v>
      </c>
      <c r="BA7" s="156">
        <f t="shared" ref="BA7:BA16" si="12">(AH7/N7)*10</f>
        <v>0.64681962194657916</v>
      </c>
      <c r="BB7" s="156">
        <f t="shared" ref="BB7:BB22" si="13">(AI7/O7)*10</f>
        <v>0.69747020111151403</v>
      </c>
      <c r="BC7" s="156">
        <f t="shared" ref="BC7:BC22" si="14">(AJ7/P7)*10</f>
        <v>0.69475653900750123</v>
      </c>
      <c r="BD7" s="156">
        <f t="shared" ref="BD7:BE22" si="15">(AK7/Q7)*10</f>
        <v>0.77323179359358052</v>
      </c>
      <c r="BE7" s="156">
        <f t="shared" ref="BE7:BE19" si="16">(AL7/R7)*10</f>
        <v>0.78797241442618837</v>
      </c>
      <c r="BF7" s="61">
        <f t="shared" ref="BF7:BF23" si="17">IF(BE7="","",(BE7-BD7)/BD7)</f>
        <v>1.906365071216367E-2</v>
      </c>
      <c r="BH7" s="105"/>
      <c r="BI7" s="105"/>
    </row>
    <row r="8" spans="1:61" ht="20.100000000000001" customHeight="1">
      <c r="A8" s="121" t="s">
        <v>73</v>
      </c>
      <c r="B8" s="19">
        <v>103876.33999999997</v>
      </c>
      <c r="C8" s="154">
        <v>109703.67999999998</v>
      </c>
      <c r="D8" s="154">
        <v>90718.43</v>
      </c>
      <c r="E8" s="154">
        <v>91462.49</v>
      </c>
      <c r="F8" s="154">
        <v>178750.52</v>
      </c>
      <c r="G8" s="154">
        <v>189327.78999999998</v>
      </c>
      <c r="H8" s="154">
        <v>161032.97</v>
      </c>
      <c r="I8" s="154">
        <v>180460.41999999998</v>
      </c>
      <c r="J8" s="202">
        <v>101175.85</v>
      </c>
      <c r="K8" s="202">
        <v>239012.21</v>
      </c>
      <c r="L8" s="202">
        <v>200385.87</v>
      </c>
      <c r="M8" s="202">
        <v>256727.69999999998</v>
      </c>
      <c r="N8" s="202">
        <v>265654.01999999973</v>
      </c>
      <c r="O8" s="202">
        <v>255504.85999999996</v>
      </c>
      <c r="P8" s="202">
        <v>163866.36999999994</v>
      </c>
      <c r="Q8" s="202">
        <v>177159.38999999964</v>
      </c>
      <c r="R8" s="119">
        <v>163714.24999999988</v>
      </c>
      <c r="S8" s="52">
        <f t="shared" ref="S8:S23" si="18">IF(R8="","",(R8-Q8)/Q8)</f>
        <v>-7.5892900737577498E-2</v>
      </c>
      <c r="U8" s="109" t="s">
        <v>73</v>
      </c>
      <c r="V8" s="19">
        <v>4875.3999999999996</v>
      </c>
      <c r="W8" s="154">
        <v>5047.22</v>
      </c>
      <c r="X8" s="154">
        <v>4979.2489999999998</v>
      </c>
      <c r="Y8" s="154">
        <v>7645.0780000000004</v>
      </c>
      <c r="Z8" s="154">
        <v>9124.9479999999967</v>
      </c>
      <c r="AA8" s="154">
        <v>9271.5960000000014</v>
      </c>
      <c r="AB8" s="154">
        <v>8398.7909999999993</v>
      </c>
      <c r="AC8" s="154">
        <v>10079.532000000001</v>
      </c>
      <c r="AD8" s="154">
        <v>9460.1350000000002</v>
      </c>
      <c r="AE8" s="154">
        <v>13827.451999999999</v>
      </c>
      <c r="AF8" s="154">
        <v>13178.782000000005</v>
      </c>
      <c r="AG8" s="154">
        <v>12834.916000000007</v>
      </c>
      <c r="AH8" s="154">
        <v>17027.523999999998</v>
      </c>
      <c r="AI8" s="154">
        <v>16408.731999999996</v>
      </c>
      <c r="AJ8" s="154">
        <v>11476.990000000002</v>
      </c>
      <c r="AK8" s="154">
        <v>11812.482</v>
      </c>
      <c r="AL8" s="119">
        <v>13553.565000000002</v>
      </c>
      <c r="AM8" s="52">
        <f t="shared" ref="AM8:AM23" si="19">IF(AL8="","",(AL8-AK8)/AK8)</f>
        <v>0.14739349444088062</v>
      </c>
      <c r="AO8" s="125">
        <f t="shared" si="0"/>
        <v>0.46934653261753362</v>
      </c>
      <c r="AP8" s="157">
        <f t="shared" si="1"/>
        <v>0.46007754707955117</v>
      </c>
      <c r="AQ8" s="157">
        <f t="shared" si="2"/>
        <v>0.54886851547144277</v>
      </c>
      <c r="AR8" s="157">
        <f t="shared" si="3"/>
        <v>0.83587031142493495</v>
      </c>
      <c r="AS8" s="157">
        <f t="shared" si="4"/>
        <v>0.51048511635099003</v>
      </c>
      <c r="AT8" s="157">
        <f t="shared" si="5"/>
        <v>0.48971130968147902</v>
      </c>
      <c r="AU8" s="157">
        <f t="shared" si="6"/>
        <v>0.52155723141664712</v>
      </c>
      <c r="AV8" s="157">
        <f t="shared" si="7"/>
        <v>0.55854530317506745</v>
      </c>
      <c r="AW8" s="157">
        <f t="shared" si="8"/>
        <v>0.93501907816934571</v>
      </c>
      <c r="AX8" s="157">
        <f t="shared" si="9"/>
        <v>0.57852492138372347</v>
      </c>
      <c r="AY8" s="157">
        <f t="shared" si="10"/>
        <v>0.65767022395341579</v>
      </c>
      <c r="AZ8" s="157">
        <f t="shared" si="11"/>
        <v>0.49994277984027458</v>
      </c>
      <c r="BA8" s="157">
        <f t="shared" si="12"/>
        <v>0.64096617096176511</v>
      </c>
      <c r="BB8" s="157">
        <f t="shared" si="13"/>
        <v>0.6422082147478525</v>
      </c>
      <c r="BC8" s="157">
        <f t="shared" si="14"/>
        <v>0.70038715082295444</v>
      </c>
      <c r="BD8" s="157">
        <f t="shared" si="15"/>
        <v>0.66677143108248582</v>
      </c>
      <c r="BE8" s="157">
        <f t="shared" si="16"/>
        <v>0.8278793690836328</v>
      </c>
      <c r="BF8" s="52">
        <f t="shared" si="17"/>
        <v>0.24162393661586923</v>
      </c>
      <c r="BH8" s="105"/>
      <c r="BI8" s="105"/>
    </row>
    <row r="9" spans="1:61" ht="20.100000000000001" customHeight="1">
      <c r="A9" s="121" t="s">
        <v>74</v>
      </c>
      <c r="B9" s="19">
        <v>167912.4499999999</v>
      </c>
      <c r="C9" s="154">
        <v>125645.36999999997</v>
      </c>
      <c r="D9" s="154">
        <v>135794.10999999996</v>
      </c>
      <c r="E9" s="154">
        <v>78438.490000000034</v>
      </c>
      <c r="F9" s="154">
        <v>159258.74000000002</v>
      </c>
      <c r="G9" s="154">
        <v>179781.25999999998</v>
      </c>
      <c r="H9" s="154">
        <v>158298.96</v>
      </c>
      <c r="I9" s="154">
        <v>184761.43000000002</v>
      </c>
      <c r="J9" s="202">
        <v>131254.85999999999</v>
      </c>
      <c r="K9" s="202">
        <v>209750.07</v>
      </c>
      <c r="L9" s="202">
        <v>209116.09</v>
      </c>
      <c r="M9" s="202">
        <v>346835.91000000079</v>
      </c>
      <c r="N9" s="202">
        <v>197485.24999999974</v>
      </c>
      <c r="O9" s="202">
        <v>307519.83</v>
      </c>
      <c r="P9" s="202">
        <v>152411.76000000004</v>
      </c>
      <c r="Q9" s="202">
        <v>150246.00999999995</v>
      </c>
      <c r="R9" s="119">
        <v>154165.77000000008</v>
      </c>
      <c r="S9" s="52">
        <f t="shared" si="18"/>
        <v>2.6088945723085271E-2</v>
      </c>
      <c r="U9" s="109" t="s">
        <v>74</v>
      </c>
      <c r="V9" s="19">
        <v>7464.3919999999998</v>
      </c>
      <c r="W9" s="154">
        <v>5720.5099999999993</v>
      </c>
      <c r="X9" s="154">
        <v>6851.9379999999956</v>
      </c>
      <c r="Y9" s="154">
        <v>7142.3209999999999</v>
      </c>
      <c r="Z9" s="154">
        <v>8172.4949999999981</v>
      </c>
      <c r="AA9" s="154">
        <v>8953.7059999999983</v>
      </c>
      <c r="AB9" s="154">
        <v>8549.0249999999996</v>
      </c>
      <c r="AC9" s="154">
        <v>9978.1299999999992</v>
      </c>
      <c r="AD9" s="154">
        <v>10309.046</v>
      </c>
      <c r="AE9" s="154">
        <v>11853.175999999999</v>
      </c>
      <c r="AF9" s="154">
        <v>12973.125000000002</v>
      </c>
      <c r="AG9" s="154">
        <v>17902.007000000001</v>
      </c>
      <c r="AH9" s="154">
        <v>13839.738000000005</v>
      </c>
      <c r="AI9" s="154">
        <v>20309.122000000007</v>
      </c>
      <c r="AJ9" s="154">
        <v>12319.741000000005</v>
      </c>
      <c r="AK9" s="154">
        <v>11502.370999999999</v>
      </c>
      <c r="AL9" s="119">
        <v>14334.563999999991</v>
      </c>
      <c r="AM9" s="52">
        <f t="shared" si="19"/>
        <v>0.2462268866132028</v>
      </c>
      <c r="AO9" s="125">
        <f t="shared" si="0"/>
        <v>0.44454071154342661</v>
      </c>
      <c r="AP9" s="157">
        <f t="shared" si="1"/>
        <v>0.45529015514061527</v>
      </c>
      <c r="AQ9" s="157">
        <f t="shared" si="2"/>
        <v>0.50458285709151873</v>
      </c>
      <c r="AR9" s="157">
        <f t="shared" si="3"/>
        <v>0.9105632961572816</v>
      </c>
      <c r="AS9" s="157">
        <f t="shared" si="4"/>
        <v>0.51315833592555093</v>
      </c>
      <c r="AT9" s="157">
        <f t="shared" si="5"/>
        <v>0.49803333228390984</v>
      </c>
      <c r="AU9" s="157">
        <f t="shared" si="6"/>
        <v>0.54005566429495178</v>
      </c>
      <c r="AV9" s="157">
        <f t="shared" si="7"/>
        <v>0.54005481555322443</v>
      </c>
      <c r="AW9" s="157">
        <f t="shared" si="8"/>
        <v>0.78542204075338629</v>
      </c>
      <c r="AX9" s="157">
        <f t="shared" si="9"/>
        <v>0.56510951343186677</v>
      </c>
      <c r="AY9" s="157">
        <f t="shared" si="10"/>
        <v>0.62037909182406781</v>
      </c>
      <c r="AZ9" s="157">
        <f t="shared" si="11"/>
        <v>0.51615206164782534</v>
      </c>
      <c r="BA9" s="157">
        <f t="shared" si="12"/>
        <v>0.70079856596885204</v>
      </c>
      <c r="BB9" s="157">
        <f t="shared" si="13"/>
        <v>0.66041666321160508</v>
      </c>
      <c r="BC9" s="157">
        <f t="shared" si="14"/>
        <v>0.80831958111368851</v>
      </c>
      <c r="BD9" s="157">
        <f t="shared" si="15"/>
        <v>0.76556914889120864</v>
      </c>
      <c r="BE9" s="157">
        <f t="shared" ref="BE9" si="20">(AL9/R9)*10</f>
        <v>0.92981496476163183</v>
      </c>
      <c r="BF9" s="52">
        <f t="shared" ref="BF9" si="21">IF(BE9="","",(BE9-BD9)/BD9)</f>
        <v>0.21454079766446202</v>
      </c>
      <c r="BH9" s="105"/>
      <c r="BI9" s="105"/>
    </row>
    <row r="10" spans="1:61" ht="20.100000000000001" customHeight="1">
      <c r="A10" s="121" t="s">
        <v>75</v>
      </c>
      <c r="B10" s="19">
        <v>170409.85000000006</v>
      </c>
      <c r="C10" s="154">
        <v>125525.65000000001</v>
      </c>
      <c r="D10" s="154">
        <v>131142.06000000003</v>
      </c>
      <c r="E10" s="154">
        <v>111314.47999999998</v>
      </c>
      <c r="F10" s="154">
        <v>139455.4</v>
      </c>
      <c r="G10" s="154">
        <v>172871.54000000007</v>
      </c>
      <c r="H10" s="154">
        <v>120913.15000000001</v>
      </c>
      <c r="I10" s="154">
        <v>195875.86000000002</v>
      </c>
      <c r="J10" s="202">
        <v>150373.06</v>
      </c>
      <c r="K10" s="202">
        <v>244932.87999999998</v>
      </c>
      <c r="L10" s="202">
        <v>233003.39</v>
      </c>
      <c r="M10" s="202">
        <v>238556.85</v>
      </c>
      <c r="N10" s="202">
        <v>208933.37999999986</v>
      </c>
      <c r="O10" s="202">
        <v>266354.15000000014</v>
      </c>
      <c r="P10" s="202">
        <v>162890.09</v>
      </c>
      <c r="Q10" s="202">
        <v>162790.66999999998</v>
      </c>
      <c r="R10" s="119">
        <v>176442.86999999994</v>
      </c>
      <c r="S10" s="52">
        <f t="shared" si="18"/>
        <v>8.386352854251386E-2</v>
      </c>
      <c r="U10" s="109" t="s">
        <v>75</v>
      </c>
      <c r="V10" s="19">
        <v>7083.5199999999986</v>
      </c>
      <c r="W10" s="154">
        <v>5734.7760000000007</v>
      </c>
      <c r="X10" s="154">
        <v>6986.2150000000011</v>
      </c>
      <c r="Y10" s="154">
        <v>8949.2860000000001</v>
      </c>
      <c r="Z10" s="154">
        <v>7735.4290000000001</v>
      </c>
      <c r="AA10" s="154">
        <v>8580.4020000000019</v>
      </c>
      <c r="AB10" s="154">
        <v>6742.456000000001</v>
      </c>
      <c r="AC10" s="154">
        <v>10425.911000000004</v>
      </c>
      <c r="AD10" s="154">
        <v>11410.679</v>
      </c>
      <c r="AE10" s="154">
        <v>13024.389000000001</v>
      </c>
      <c r="AF10" s="154">
        <v>14120.863000000001</v>
      </c>
      <c r="AG10" s="154">
        <v>13171.960999999996</v>
      </c>
      <c r="AH10" s="154">
        <v>15339.621000000008</v>
      </c>
      <c r="AI10" s="154">
        <v>17054.146000000001</v>
      </c>
      <c r="AJ10" s="154">
        <v>12259.460000000001</v>
      </c>
      <c r="AK10" s="154">
        <v>12155.141999999996</v>
      </c>
      <c r="AL10" s="119">
        <v>14500.311000000007</v>
      </c>
      <c r="AM10" s="52">
        <f t="shared" si="19"/>
        <v>0.19293637211313627</v>
      </c>
      <c r="AO10" s="125">
        <f t="shared" si="0"/>
        <v>0.41567550232571626</v>
      </c>
      <c r="AP10" s="157">
        <f t="shared" si="1"/>
        <v>0.45686088859129592</v>
      </c>
      <c r="AQ10" s="157">
        <f t="shared" si="2"/>
        <v>0.53272115749897475</v>
      </c>
      <c r="AR10" s="157">
        <f t="shared" si="3"/>
        <v>0.80396422819385238</v>
      </c>
      <c r="AS10" s="157">
        <f t="shared" si="4"/>
        <v>0.55468838065790216</v>
      </c>
      <c r="AT10" s="157">
        <f t="shared" si="5"/>
        <v>0.49634555231011412</v>
      </c>
      <c r="AU10" s="157">
        <f t="shared" si="6"/>
        <v>0.55762801647298088</v>
      </c>
      <c r="AV10" s="157">
        <f t="shared" si="7"/>
        <v>0.53227135799174041</v>
      </c>
      <c r="AW10" s="157">
        <f t="shared" si="8"/>
        <v>0.75882468575155682</v>
      </c>
      <c r="AX10" s="157">
        <f t="shared" si="9"/>
        <v>0.5317533930111793</v>
      </c>
      <c r="AY10" s="157">
        <f t="shared" si="10"/>
        <v>0.60603680487223821</v>
      </c>
      <c r="AZ10" s="157">
        <f t="shared" si="11"/>
        <v>0.55215186652573567</v>
      </c>
      <c r="BA10" s="157">
        <f t="shared" si="12"/>
        <v>0.73418718445085307</v>
      </c>
      <c r="BB10" s="157">
        <f t="shared" si="13"/>
        <v>0.64028084413176933</v>
      </c>
      <c r="BC10" s="157">
        <f t="shared" si="14"/>
        <v>0.75262159901808645</v>
      </c>
      <c r="BD10" s="157">
        <f t="shared" si="15"/>
        <v>0.74667313550586145</v>
      </c>
      <c r="BE10" s="157">
        <f t="shared" ref="BE10" si="22">(AL10/R10)*10</f>
        <v>0.82181337222637629</v>
      </c>
      <c r="BF10" s="52">
        <f t="shared" ref="BF10" si="23">IF(BE10="","",(BE10-BD10)/BD10)</f>
        <v>0.10063337375812817</v>
      </c>
      <c r="BH10" s="105"/>
      <c r="BI10" s="105"/>
    </row>
    <row r="11" spans="1:61" ht="20.100000000000001" customHeight="1">
      <c r="A11" s="121" t="s">
        <v>76</v>
      </c>
      <c r="B11" s="19">
        <v>105742.86999999997</v>
      </c>
      <c r="C11" s="154">
        <v>146772.35999999993</v>
      </c>
      <c r="D11" s="154">
        <v>106191.60999999997</v>
      </c>
      <c r="E11" s="154">
        <v>156740.30999999991</v>
      </c>
      <c r="F11" s="154">
        <v>208322.54999999996</v>
      </c>
      <c r="G11" s="154">
        <v>182102.74999999991</v>
      </c>
      <c r="H11" s="154">
        <v>156318.05000000002</v>
      </c>
      <c r="I11" s="154">
        <v>208364.81999999995</v>
      </c>
      <c r="J11" s="202">
        <v>123404.02</v>
      </c>
      <c r="K11" s="202">
        <v>228431.58000000013</v>
      </c>
      <c r="L11" s="202">
        <v>207366.91000000006</v>
      </c>
      <c r="M11" s="202">
        <v>271945.74000000005</v>
      </c>
      <c r="N11" s="202">
        <v>298254.80000000022</v>
      </c>
      <c r="O11" s="202">
        <v>272003.78999999992</v>
      </c>
      <c r="P11" s="202">
        <v>165110.74999999997</v>
      </c>
      <c r="Q11" s="202">
        <v>164045.84999999989</v>
      </c>
      <c r="R11" s="119"/>
      <c r="S11" s="52" t="str">
        <f t="shared" si="18"/>
        <v/>
      </c>
      <c r="U11" s="109" t="s">
        <v>76</v>
      </c>
      <c r="V11" s="19">
        <v>5269.9080000000022</v>
      </c>
      <c r="W11" s="154">
        <v>6791.5110000000022</v>
      </c>
      <c r="X11" s="154">
        <v>6331.175000000002</v>
      </c>
      <c r="Y11" s="154">
        <v>12356.189000000002</v>
      </c>
      <c r="Z11" s="154">
        <v>10013.188000000002</v>
      </c>
      <c r="AA11" s="154">
        <v>9709.3430000000008</v>
      </c>
      <c r="AB11" s="154">
        <v>9074.4239999999991</v>
      </c>
      <c r="AC11" s="154">
        <v>11193.306000000002</v>
      </c>
      <c r="AD11" s="154">
        <v>12194.198</v>
      </c>
      <c r="AE11" s="154">
        <v>12392.851000000008</v>
      </c>
      <c r="AF11" s="154">
        <v>10554.120999999999</v>
      </c>
      <c r="AG11" s="154">
        <v>14483.971999999998</v>
      </c>
      <c r="AH11" s="154">
        <v>20503.534999999996</v>
      </c>
      <c r="AI11" s="154">
        <v>18469.30599999999</v>
      </c>
      <c r="AJ11" s="154">
        <v>12356.936000000007</v>
      </c>
      <c r="AK11" s="154">
        <v>13083.062000000007</v>
      </c>
      <c r="AL11" s="119"/>
      <c r="AM11" s="52" t="str">
        <f t="shared" si="19"/>
        <v/>
      </c>
      <c r="AO11" s="125">
        <f t="shared" si="0"/>
        <v>0.4983700555886183</v>
      </c>
      <c r="AP11" s="157">
        <f t="shared" si="1"/>
        <v>0.46272411236012051</v>
      </c>
      <c r="AQ11" s="157">
        <f t="shared" si="2"/>
        <v>0.59620293919642087</v>
      </c>
      <c r="AR11" s="157">
        <f t="shared" si="3"/>
        <v>0.78832235306922693</v>
      </c>
      <c r="AS11" s="157">
        <f t="shared" si="4"/>
        <v>0.48065790285305188</v>
      </c>
      <c r="AT11" s="157">
        <f t="shared" si="5"/>
        <v>0.53317937263440585</v>
      </c>
      <c r="AU11" s="157">
        <f t="shared" si="6"/>
        <v>0.58051031214885285</v>
      </c>
      <c r="AV11" s="157">
        <f t="shared" si="7"/>
        <v>0.53719749811892448</v>
      </c>
      <c r="AW11" s="157">
        <f t="shared" si="8"/>
        <v>0.98815241189063374</v>
      </c>
      <c r="AX11" s="157">
        <f t="shared" si="9"/>
        <v>0.54251916481950524</v>
      </c>
      <c r="AY11" s="157">
        <f t="shared" si="10"/>
        <v>0.50895878228594893</v>
      </c>
      <c r="AZ11" s="157">
        <f t="shared" si="11"/>
        <v>0.53260521749669598</v>
      </c>
      <c r="BA11" s="157">
        <f t="shared" si="12"/>
        <v>0.68745029417799752</v>
      </c>
      <c r="BB11" s="157">
        <f t="shared" si="13"/>
        <v>0.67900914174762028</v>
      </c>
      <c r="BC11" s="157">
        <f t="shared" si="14"/>
        <v>0.74840287503993586</v>
      </c>
      <c r="BD11" s="157">
        <f t="shared" si="15"/>
        <v>0.79752471641312583</v>
      </c>
      <c r="BE11" s="157"/>
      <c r="BF11" s="52" t="str">
        <f t="shared" si="17"/>
        <v/>
      </c>
      <c r="BH11" s="105"/>
      <c r="BI11" s="105"/>
    </row>
    <row r="12" spans="1:61" ht="20.100000000000001" customHeight="1">
      <c r="A12" s="121" t="s">
        <v>77</v>
      </c>
      <c r="B12" s="19">
        <v>173043.08000000005</v>
      </c>
      <c r="C12" s="154">
        <v>88557.569999999978</v>
      </c>
      <c r="D12" s="154">
        <v>121066.39000000004</v>
      </c>
      <c r="E12" s="154">
        <v>142381.43</v>
      </c>
      <c r="F12" s="154">
        <v>163673.44999999992</v>
      </c>
      <c r="G12" s="154">
        <v>227727.18000000014</v>
      </c>
      <c r="H12" s="154">
        <v>161332.92000000001</v>
      </c>
      <c r="I12" s="154">
        <v>247351.10999999993</v>
      </c>
      <c r="J12" s="202">
        <v>159573.16</v>
      </c>
      <c r="K12" s="202">
        <v>248865.2099999999</v>
      </c>
      <c r="L12" s="202">
        <v>200988.73999999996</v>
      </c>
      <c r="M12" s="202">
        <v>276889.69999999984</v>
      </c>
      <c r="N12" s="202">
        <v>225840.24999999985</v>
      </c>
      <c r="O12" s="202">
        <v>318138.08000000066</v>
      </c>
      <c r="P12" s="202">
        <v>158638.54</v>
      </c>
      <c r="Q12" s="202">
        <v>134975.15</v>
      </c>
      <c r="R12" s="119"/>
      <c r="S12" s="52" t="str">
        <f t="shared" si="18"/>
        <v/>
      </c>
      <c r="U12" s="109" t="s">
        <v>77</v>
      </c>
      <c r="V12" s="19">
        <v>8468.7459999999992</v>
      </c>
      <c r="W12" s="154">
        <v>4467.674</v>
      </c>
      <c r="X12" s="154">
        <v>6989.1480000000029</v>
      </c>
      <c r="Y12" s="154">
        <v>11275.52199999999</v>
      </c>
      <c r="Z12" s="154">
        <v>8874.6120000000028</v>
      </c>
      <c r="AA12" s="154">
        <v>11770.861000000004</v>
      </c>
      <c r="AB12" s="154">
        <v>9513.2329999999984</v>
      </c>
      <c r="AC12" s="154">
        <v>14562.611999999999</v>
      </c>
      <c r="AD12" s="154">
        <v>13054.882</v>
      </c>
      <c r="AE12" s="154">
        <v>13834.111000000008</v>
      </c>
      <c r="AF12" s="154">
        <v>12299.127999999995</v>
      </c>
      <c r="AG12" s="154">
        <v>14683.353999999999</v>
      </c>
      <c r="AH12" s="154">
        <v>14797.464000000002</v>
      </c>
      <c r="AI12" s="154">
        <v>19672.213000000003</v>
      </c>
      <c r="AJ12" s="154">
        <v>13628.670999999998</v>
      </c>
      <c r="AK12" s="154">
        <v>10887.474999999999</v>
      </c>
      <c r="AL12" s="119"/>
      <c r="AM12" s="52" t="str">
        <f t="shared" si="19"/>
        <v/>
      </c>
      <c r="AO12" s="125">
        <f t="shared" si="0"/>
        <v>0.48940102083250003</v>
      </c>
      <c r="AP12" s="157">
        <f t="shared" si="1"/>
        <v>0.50449374344847098</v>
      </c>
      <c r="AQ12" s="157">
        <f t="shared" si="2"/>
        <v>0.57729878622795316</v>
      </c>
      <c r="AR12" s="157">
        <f t="shared" si="3"/>
        <v>0.79192363779461905</v>
      </c>
      <c r="AS12" s="157">
        <f t="shared" si="4"/>
        <v>0.54221451310521085</v>
      </c>
      <c r="AT12" s="157">
        <f t="shared" si="5"/>
        <v>0.51688432623633229</v>
      </c>
      <c r="AU12" s="157">
        <f t="shared" si="6"/>
        <v>0.58966471319058733</v>
      </c>
      <c r="AV12" s="157">
        <f t="shared" si="7"/>
        <v>0.5887425368740008</v>
      </c>
      <c r="AW12" s="157">
        <f t="shared" si="8"/>
        <v>0.81811264500872194</v>
      </c>
      <c r="AX12" s="157">
        <f t="shared" si="9"/>
        <v>0.55588770322698033</v>
      </c>
      <c r="AY12" s="157">
        <f t="shared" si="10"/>
        <v>0.61193119574758248</v>
      </c>
      <c r="AZ12" s="157">
        <f t="shared" si="11"/>
        <v>0.53029614319348128</v>
      </c>
      <c r="BA12" s="157">
        <f t="shared" si="12"/>
        <v>0.65521819073438026</v>
      </c>
      <c r="BB12" s="157">
        <f t="shared" si="13"/>
        <v>0.61835455221204461</v>
      </c>
      <c r="BC12" s="157">
        <f t="shared" si="14"/>
        <v>0.85910214503991267</v>
      </c>
      <c r="BD12" s="157">
        <f t="shared" si="15"/>
        <v>0.80662810895190695</v>
      </c>
      <c r="BE12" s="157"/>
      <c r="BF12" s="52" t="str">
        <f t="shared" si="17"/>
        <v/>
      </c>
      <c r="BH12" s="105"/>
      <c r="BI12" s="105"/>
    </row>
    <row r="13" spans="1:61" ht="20.100000000000001" customHeight="1">
      <c r="A13" s="121" t="s">
        <v>78</v>
      </c>
      <c r="B13" s="19">
        <v>153878.58000000007</v>
      </c>
      <c r="C13" s="154">
        <v>146271.1</v>
      </c>
      <c r="D13" s="154">
        <v>129654.32999999994</v>
      </c>
      <c r="E13" s="154">
        <v>179800.25999999989</v>
      </c>
      <c r="F13" s="154">
        <v>269493.00999999989</v>
      </c>
      <c r="G13" s="154">
        <v>237770.30999999997</v>
      </c>
      <c r="H13" s="154">
        <v>147807.46000000011</v>
      </c>
      <c r="I13" s="154">
        <v>207312.03999999983</v>
      </c>
      <c r="J13" s="202">
        <v>176243.62</v>
      </c>
      <c r="K13" s="202">
        <v>278687.1700000001</v>
      </c>
      <c r="L13" s="202">
        <v>285820.33000000013</v>
      </c>
      <c r="M13" s="202">
        <v>278908.12</v>
      </c>
      <c r="N13" s="202">
        <v>236057.12999999974</v>
      </c>
      <c r="O13" s="202">
        <v>293975.4000000002</v>
      </c>
      <c r="P13" s="202">
        <v>162936.15999999989</v>
      </c>
      <c r="Q13" s="202">
        <v>239242.76000000004</v>
      </c>
      <c r="R13" s="119"/>
      <c r="S13" s="52" t="str">
        <f t="shared" si="18"/>
        <v/>
      </c>
      <c r="U13" s="109" t="s">
        <v>78</v>
      </c>
      <c r="V13" s="19">
        <v>8304.4390000000039</v>
      </c>
      <c r="W13" s="154">
        <v>7350.9219999999987</v>
      </c>
      <c r="X13" s="154">
        <v>8610.476999999999</v>
      </c>
      <c r="Y13" s="154">
        <v>14121.920000000007</v>
      </c>
      <c r="Z13" s="154">
        <v>13262.653999999999</v>
      </c>
      <c r="AA13" s="154">
        <v>12363.967000000001</v>
      </c>
      <c r="AB13" s="154">
        <v>8473.6030000000046</v>
      </c>
      <c r="AC13" s="154">
        <v>11749.72900000001</v>
      </c>
      <c r="AD13" s="154">
        <v>14285.174000000001</v>
      </c>
      <c r="AE13" s="154">
        <v>14287.105000000005</v>
      </c>
      <c r="AF13" s="154">
        <v>16611.900999999998</v>
      </c>
      <c r="AG13" s="154">
        <v>15670.151999999995</v>
      </c>
      <c r="AH13" s="154">
        <v>16724.077000000001</v>
      </c>
      <c r="AI13" s="154">
        <v>19188.491000000005</v>
      </c>
      <c r="AJ13" s="154">
        <v>13356.521000000012</v>
      </c>
      <c r="AK13" s="154">
        <v>20405.543000000001</v>
      </c>
      <c r="AL13" s="119"/>
      <c r="AM13" s="52" t="str">
        <f t="shared" si="19"/>
        <v/>
      </c>
      <c r="AO13" s="125">
        <f t="shared" si="0"/>
        <v>0.53967478774498701</v>
      </c>
      <c r="AP13" s="157">
        <f t="shared" si="1"/>
        <v>0.50255463998014638</v>
      </c>
      <c r="AQ13" s="157">
        <f t="shared" si="2"/>
        <v>0.66411025378018629</v>
      </c>
      <c r="AR13" s="157">
        <f t="shared" si="3"/>
        <v>0.78542266846555253</v>
      </c>
      <c r="AS13" s="157">
        <f t="shared" si="4"/>
        <v>0.49213350654252608</v>
      </c>
      <c r="AT13" s="157">
        <f t="shared" si="5"/>
        <v>0.51999625184490039</v>
      </c>
      <c r="AU13" s="157">
        <f t="shared" si="6"/>
        <v>0.57328655806682549</v>
      </c>
      <c r="AV13" s="157">
        <f t="shared" si="7"/>
        <v>0.56676539384784497</v>
      </c>
      <c r="AW13" s="157">
        <f t="shared" si="8"/>
        <v>0.81053566648256559</v>
      </c>
      <c r="AX13" s="157">
        <f t="shared" si="9"/>
        <v>0.51265743593434887</v>
      </c>
      <c r="AY13" s="157">
        <f t="shared" si="10"/>
        <v>0.58120081940987156</v>
      </c>
      <c r="AZ13" s="157">
        <f t="shared" si="11"/>
        <v>0.56183921787576485</v>
      </c>
      <c r="BA13" s="157">
        <f t="shared" si="12"/>
        <v>0.70847582532245557</v>
      </c>
      <c r="BB13" s="157">
        <f t="shared" si="13"/>
        <v>0.65272437761799085</v>
      </c>
      <c r="BC13" s="157">
        <f t="shared" si="14"/>
        <v>0.81973952252219651</v>
      </c>
      <c r="BD13" s="157">
        <f t="shared" si="15"/>
        <v>0.85292206961665196</v>
      </c>
      <c r="BE13" s="157"/>
      <c r="BF13" s="52" t="str">
        <f t="shared" si="17"/>
        <v/>
      </c>
      <c r="BH13" s="105"/>
      <c r="BI13" s="105"/>
    </row>
    <row r="14" spans="1:61" ht="20.100000000000001" customHeight="1">
      <c r="A14" s="121" t="s">
        <v>79</v>
      </c>
      <c r="B14" s="19">
        <v>172907.80999999991</v>
      </c>
      <c r="C14" s="154">
        <v>197865.85999999996</v>
      </c>
      <c r="D14" s="154">
        <v>108818.47999999997</v>
      </c>
      <c r="E14" s="154">
        <v>128700.31000000001</v>
      </c>
      <c r="F14" s="154">
        <v>196874.73</v>
      </c>
      <c r="G14" s="154">
        <v>236496.18999999983</v>
      </c>
      <c r="H14" s="154">
        <v>161286.66999999981</v>
      </c>
      <c r="I14" s="154">
        <v>171590.03999999995</v>
      </c>
      <c r="J14" s="202">
        <v>180155.07</v>
      </c>
      <c r="K14" s="202">
        <v>296232.94000000058</v>
      </c>
      <c r="L14" s="202">
        <v>286301.54999999993</v>
      </c>
      <c r="M14" s="202">
        <v>219196.88999999978</v>
      </c>
      <c r="N14" s="202">
        <v>242636.11999999979</v>
      </c>
      <c r="O14" s="202">
        <v>251267.44999999998</v>
      </c>
      <c r="P14" s="202">
        <v>160873.86000000007</v>
      </c>
      <c r="Q14" s="202">
        <v>143261.97</v>
      </c>
      <c r="R14" s="119"/>
      <c r="S14" s="52" t="str">
        <f t="shared" si="18"/>
        <v/>
      </c>
      <c r="U14" s="109" t="s">
        <v>79</v>
      </c>
      <c r="V14" s="19">
        <v>7854.7379999999985</v>
      </c>
      <c r="W14" s="154">
        <v>8326.2219999999998</v>
      </c>
      <c r="X14" s="154">
        <v>7079.4509999999991</v>
      </c>
      <c r="Y14" s="154">
        <v>9224.3630000000012</v>
      </c>
      <c r="Z14" s="154">
        <v>8588.8440000000028</v>
      </c>
      <c r="AA14" s="154">
        <v>10903.496999999998</v>
      </c>
      <c r="AB14" s="154">
        <v>9835.2980000000043</v>
      </c>
      <c r="AC14" s="154">
        <v>10047.059999999994</v>
      </c>
      <c r="AD14" s="154">
        <v>13857.925999999999</v>
      </c>
      <c r="AE14" s="154">
        <v>14770.591999999991</v>
      </c>
      <c r="AF14" s="154">
        <v>15842.40800000001</v>
      </c>
      <c r="AG14" s="154">
        <v>12842.719000000006</v>
      </c>
      <c r="AH14" s="154">
        <v>16614.627</v>
      </c>
      <c r="AI14" s="154">
        <v>17015.243999999999</v>
      </c>
      <c r="AJ14" s="154">
        <v>12453.349000000004</v>
      </c>
      <c r="AK14" s="154">
        <v>12007.646000000006</v>
      </c>
      <c r="AL14" s="119"/>
      <c r="AM14" s="52" t="str">
        <f t="shared" si="19"/>
        <v/>
      </c>
      <c r="AO14" s="125">
        <f t="shared" si="0"/>
        <v>0.45427317597741834</v>
      </c>
      <c r="AP14" s="157">
        <f t="shared" si="1"/>
        <v>0.4208013449111434</v>
      </c>
      <c r="AQ14" s="157">
        <f t="shared" si="2"/>
        <v>0.65057433259497854</v>
      </c>
      <c r="AR14" s="157">
        <f t="shared" si="3"/>
        <v>0.71673199543963806</v>
      </c>
      <c r="AS14" s="157">
        <f t="shared" si="4"/>
        <v>0.436259341155668</v>
      </c>
      <c r="AT14" s="157">
        <f t="shared" si="5"/>
        <v>0.46104324133086483</v>
      </c>
      <c r="AU14" s="157">
        <f t="shared" si="6"/>
        <v>0.60980228558256033</v>
      </c>
      <c r="AV14" s="157">
        <f t="shared" si="7"/>
        <v>0.58552699212611625</v>
      </c>
      <c r="AW14" s="157">
        <f t="shared" si="8"/>
        <v>0.76922209294470589</v>
      </c>
      <c r="AX14" s="157">
        <f t="shared" si="9"/>
        <v>0.49861409740591178</v>
      </c>
      <c r="AY14" s="157">
        <f t="shared" si="10"/>
        <v>0.55334691691330395</v>
      </c>
      <c r="AZ14" s="157">
        <f t="shared" si="11"/>
        <v>0.58589877803467094</v>
      </c>
      <c r="BA14" s="157">
        <f t="shared" si="12"/>
        <v>0.6847548913986925</v>
      </c>
      <c r="BB14" s="157">
        <f t="shared" si="13"/>
        <v>0.67717661002250795</v>
      </c>
      <c r="BC14" s="157">
        <f t="shared" si="14"/>
        <v>0.77410643345040642</v>
      </c>
      <c r="BD14" s="157">
        <f t="shared" si="15"/>
        <v>0.83816005043069053</v>
      </c>
      <c r="BE14" s="157"/>
      <c r="BF14" s="52" t="str">
        <f t="shared" si="17"/>
        <v/>
      </c>
      <c r="BH14" s="105"/>
      <c r="BI14" s="105"/>
    </row>
    <row r="15" spans="1:61" ht="20.100000000000001" customHeight="1">
      <c r="A15" s="121" t="s">
        <v>80</v>
      </c>
      <c r="B15" s="19">
        <v>184668.65</v>
      </c>
      <c r="C15" s="154">
        <v>144340.81999999992</v>
      </c>
      <c r="D15" s="154">
        <v>80105.51999999996</v>
      </c>
      <c r="E15" s="154">
        <v>122946.30000000002</v>
      </c>
      <c r="F15" s="154">
        <v>216355.29000000004</v>
      </c>
      <c r="G15" s="154">
        <v>152646.59000000005</v>
      </c>
      <c r="H15" s="154">
        <v>149729.00999999972</v>
      </c>
      <c r="I15" s="154">
        <v>137518.23999999996</v>
      </c>
      <c r="J15" s="202">
        <v>158081.72</v>
      </c>
      <c r="K15" s="202">
        <v>248455.1099999999</v>
      </c>
      <c r="L15" s="202">
        <v>193947.6099999999</v>
      </c>
      <c r="M15" s="202">
        <v>185986.09999999983</v>
      </c>
      <c r="N15" s="202">
        <v>274125.09999999974</v>
      </c>
      <c r="O15" s="202">
        <v>171167.9899999999</v>
      </c>
      <c r="P15" s="202">
        <v>160588.72999999989</v>
      </c>
      <c r="Q15" s="202">
        <v>155669.82999999996</v>
      </c>
      <c r="R15" s="119"/>
      <c r="S15" s="52" t="str">
        <f t="shared" si="18"/>
        <v/>
      </c>
      <c r="U15" s="109" t="s">
        <v>80</v>
      </c>
      <c r="V15" s="19">
        <v>8976.5390000000007</v>
      </c>
      <c r="W15" s="154">
        <v>8231.4969999999994</v>
      </c>
      <c r="X15" s="154">
        <v>7380.0529999999981</v>
      </c>
      <c r="Y15" s="154">
        <v>9158.0150000000012</v>
      </c>
      <c r="Z15" s="154">
        <v>11920.680999999999</v>
      </c>
      <c r="AA15" s="154">
        <v>8611.9049999999952</v>
      </c>
      <c r="AB15" s="154">
        <v>9047.3699999999972</v>
      </c>
      <c r="AC15" s="154">
        <v>10872.128000000008</v>
      </c>
      <c r="AD15" s="154">
        <v>13645.628000000001</v>
      </c>
      <c r="AE15" s="154">
        <v>13484.313000000007</v>
      </c>
      <c r="AF15" s="154">
        <v>12902.209999999997</v>
      </c>
      <c r="AG15" s="154">
        <v>12615.414999999995</v>
      </c>
      <c r="AH15" s="154">
        <v>19603.920000000002</v>
      </c>
      <c r="AI15" s="154">
        <v>13282.670000000006</v>
      </c>
      <c r="AJ15" s="154">
        <v>13379.387000000001</v>
      </c>
      <c r="AK15" s="154">
        <v>13151.446</v>
      </c>
      <c r="AL15" s="119"/>
      <c r="AM15" s="52" t="str">
        <f t="shared" si="19"/>
        <v/>
      </c>
      <c r="AO15" s="125">
        <f t="shared" si="0"/>
        <v>0.48608894904468092</v>
      </c>
      <c r="AP15" s="157">
        <f t="shared" si="1"/>
        <v>0.57028198953005838</v>
      </c>
      <c r="AQ15" s="157">
        <f t="shared" si="2"/>
        <v>0.92129144158854492</v>
      </c>
      <c r="AR15" s="157">
        <f t="shared" si="3"/>
        <v>0.7448792684285741</v>
      </c>
      <c r="AS15" s="157">
        <f t="shared" si="4"/>
        <v>0.55097709882665669</v>
      </c>
      <c r="AT15" s="157">
        <f t="shared" si="5"/>
        <v>0.56417277320115655</v>
      </c>
      <c r="AU15" s="157">
        <f t="shared" si="6"/>
        <v>0.60424963739491866</v>
      </c>
      <c r="AV15" s="157">
        <f t="shared" si="7"/>
        <v>0.79059534211607208</v>
      </c>
      <c r="AW15" s="157">
        <f t="shared" si="8"/>
        <v>0.86320088116450155</v>
      </c>
      <c r="AX15" s="157">
        <f t="shared" si="9"/>
        <v>0.54272632991931669</v>
      </c>
      <c r="AY15" s="157">
        <f t="shared" si="10"/>
        <v>0.66524202077045469</v>
      </c>
      <c r="AZ15" s="157">
        <f t="shared" si="11"/>
        <v>0.67829880835180723</v>
      </c>
      <c r="BA15" s="157">
        <f t="shared" si="12"/>
        <v>0.71514501955494125</v>
      </c>
      <c r="BB15" s="157">
        <f t="shared" si="13"/>
        <v>0.77600198495057482</v>
      </c>
      <c r="BC15" s="157">
        <f t="shared" si="14"/>
        <v>0.8331460744474416</v>
      </c>
      <c r="BD15" s="157">
        <f t="shared" si="15"/>
        <v>0.84482947016772636</v>
      </c>
      <c r="BE15" s="157"/>
      <c r="BF15" s="52" t="str">
        <f t="shared" si="17"/>
        <v/>
      </c>
      <c r="BH15" s="105"/>
      <c r="BI15" s="105"/>
    </row>
    <row r="16" spans="1:61" ht="20.100000000000001" customHeight="1">
      <c r="A16" s="121" t="s">
        <v>81</v>
      </c>
      <c r="B16" s="19">
        <v>175049.21999999997</v>
      </c>
      <c r="C16" s="154">
        <v>101082.92000000001</v>
      </c>
      <c r="D16" s="154">
        <v>69030.890000000014</v>
      </c>
      <c r="E16" s="154">
        <v>154535.30999999976</v>
      </c>
      <c r="F16" s="154">
        <v>191998.53000000006</v>
      </c>
      <c r="G16" s="154">
        <v>123638.51</v>
      </c>
      <c r="H16" s="154">
        <v>139323.20999999988</v>
      </c>
      <c r="I16" s="154">
        <v>159510.34999999989</v>
      </c>
      <c r="J16" s="202">
        <v>217871.62</v>
      </c>
      <c r="K16" s="202">
        <v>280257.64000000013</v>
      </c>
      <c r="L16" s="202">
        <v>221165.11999999979</v>
      </c>
      <c r="M16" s="202">
        <v>222116.84000000008</v>
      </c>
      <c r="N16" s="202">
        <v>259394.99000000002</v>
      </c>
      <c r="O16" s="202">
        <v>168628.73999999985</v>
      </c>
      <c r="P16" s="202">
        <v>145909.31999999989</v>
      </c>
      <c r="Q16" s="202">
        <v>144031.77000000011</v>
      </c>
      <c r="R16" s="119"/>
      <c r="S16" s="52" t="str">
        <f t="shared" si="18"/>
        <v/>
      </c>
      <c r="U16" s="109" t="s">
        <v>81</v>
      </c>
      <c r="V16" s="19">
        <v>8917.1569999999974</v>
      </c>
      <c r="W16" s="154">
        <v>6317.9840000000004</v>
      </c>
      <c r="X16" s="154">
        <v>6844.7550000000019</v>
      </c>
      <c r="Y16" s="154">
        <v>12425.312000000002</v>
      </c>
      <c r="Z16" s="154">
        <v>11852.688999999998</v>
      </c>
      <c r="AA16" s="154">
        <v>8900.4360000000015</v>
      </c>
      <c r="AB16" s="154">
        <v>10677.083000000001</v>
      </c>
      <c r="AC16" s="154">
        <v>13098.086000000008</v>
      </c>
      <c r="AD16" s="154">
        <v>16740.395</v>
      </c>
      <c r="AE16" s="154">
        <v>17459.428999999986</v>
      </c>
      <c r="AF16" s="154">
        <v>14265.805999999997</v>
      </c>
      <c r="AG16" s="154">
        <v>13945.046000000009</v>
      </c>
      <c r="AH16" s="154">
        <v>17808.539999999997</v>
      </c>
      <c r="AI16" s="154">
        <v>12604.263000000004</v>
      </c>
      <c r="AJ16" s="154">
        <v>12015.865999999998</v>
      </c>
      <c r="AK16" s="154">
        <v>14710.094000000006</v>
      </c>
      <c r="AL16" s="119"/>
      <c r="AM16" s="52" t="str">
        <f t="shared" si="19"/>
        <v/>
      </c>
      <c r="AO16" s="125">
        <f t="shared" si="0"/>
        <v>0.50940855377704619</v>
      </c>
      <c r="AP16" s="157">
        <f t="shared" si="1"/>
        <v>0.62502982699747878</v>
      </c>
      <c r="AQ16" s="157">
        <f t="shared" si="2"/>
        <v>0.99154958019518513</v>
      </c>
      <c r="AR16" s="157">
        <f t="shared" si="3"/>
        <v>0.80404355483546253</v>
      </c>
      <c r="AS16" s="157">
        <f t="shared" si="4"/>
        <v>0.61733227853359063</v>
      </c>
      <c r="AT16" s="157">
        <f t="shared" si="5"/>
        <v>0.71987570862832317</v>
      </c>
      <c r="AU16" s="157">
        <f t="shared" si="6"/>
        <v>0.76635350276526137</v>
      </c>
      <c r="AV16" s="157">
        <f t="shared" si="7"/>
        <v>0.8211433301976967</v>
      </c>
      <c r="AW16" s="157">
        <f t="shared" si="8"/>
        <v>0.76836051432490382</v>
      </c>
      <c r="AX16" s="157">
        <f t="shared" si="9"/>
        <v>0.62297780713489115</v>
      </c>
      <c r="AY16" s="157">
        <f t="shared" si="10"/>
        <v>0.64502965024503012</v>
      </c>
      <c r="AZ16" s="157">
        <f t="shared" si="11"/>
        <v>0.62782479707526928</v>
      </c>
      <c r="BA16" s="157">
        <f t="shared" si="12"/>
        <v>0.68654140158990717</v>
      </c>
      <c r="BB16" s="157">
        <f t="shared" si="13"/>
        <v>0.74745639444379508</v>
      </c>
      <c r="BC16" s="157">
        <f t="shared" si="14"/>
        <v>0.82351600295306748</v>
      </c>
      <c r="BD16" s="157">
        <f t="shared" si="15"/>
        <v>1.0213089792620056</v>
      </c>
      <c r="BE16" s="157"/>
      <c r="BF16" s="52" t="str">
        <f t="shared" si="17"/>
        <v/>
      </c>
      <c r="BH16" s="105"/>
      <c r="BI16" s="105"/>
    </row>
    <row r="17" spans="1:61" ht="20.100000000000001" customHeight="1">
      <c r="A17" s="121" t="s">
        <v>82</v>
      </c>
      <c r="B17" s="19">
        <v>143652.40999999997</v>
      </c>
      <c r="C17" s="154">
        <v>108321.03000000003</v>
      </c>
      <c r="D17" s="154">
        <v>126056.69</v>
      </c>
      <c r="E17" s="154">
        <v>102105.74999999991</v>
      </c>
      <c r="F17" s="154">
        <v>191150.96000000002</v>
      </c>
      <c r="G17" s="154">
        <v>143866.02999999988</v>
      </c>
      <c r="H17" s="154">
        <v>151239.86000000007</v>
      </c>
      <c r="I17" s="154">
        <v>135902.21999999988</v>
      </c>
      <c r="J17" s="202">
        <v>269362.65000000002</v>
      </c>
      <c r="K17" s="202">
        <v>228067.11000000004</v>
      </c>
      <c r="L17" s="202">
        <v>226213.38000000006</v>
      </c>
      <c r="M17" s="202">
        <v>214361.34999999995</v>
      </c>
      <c r="N17" s="202">
        <v>276512.30000000005</v>
      </c>
      <c r="O17" s="202">
        <v>185303.77999999971</v>
      </c>
      <c r="P17" s="202">
        <v>187411.52999999988</v>
      </c>
      <c r="Q17" s="202">
        <v>186590.66999999966</v>
      </c>
      <c r="R17" s="119"/>
      <c r="S17" s="52" t="str">
        <f t="shared" si="18"/>
        <v/>
      </c>
      <c r="U17" s="109" t="s">
        <v>82</v>
      </c>
      <c r="V17" s="19">
        <v>8623.6640000000007</v>
      </c>
      <c r="W17" s="154">
        <v>7729.3239999999987</v>
      </c>
      <c r="X17" s="154">
        <v>10518.219000000001</v>
      </c>
      <c r="Y17" s="154">
        <v>7756.1780000000035</v>
      </c>
      <c r="Z17" s="154">
        <v>12715.098000000002</v>
      </c>
      <c r="AA17" s="154">
        <v>10229.966999999997</v>
      </c>
      <c r="AB17" s="154">
        <v>10778.716999999997</v>
      </c>
      <c r="AC17" s="154">
        <v>11138.637000000001</v>
      </c>
      <c r="AD17" s="154">
        <v>17757.596000000001</v>
      </c>
      <c r="AE17" s="154">
        <v>15905.198000000008</v>
      </c>
      <c r="AF17" s="154">
        <v>14901.102000000014</v>
      </c>
      <c r="AG17" s="154">
        <v>15769.840000000007</v>
      </c>
      <c r="AH17" s="154">
        <v>21137.471000000001</v>
      </c>
      <c r="AI17" s="154">
        <v>15377.04</v>
      </c>
      <c r="AJ17" s="154">
        <v>16310.605999999989</v>
      </c>
      <c r="AK17" s="154">
        <v>16466.539999999994</v>
      </c>
      <c r="AL17" s="119"/>
      <c r="AM17" s="52" t="str">
        <f t="shared" si="19"/>
        <v/>
      </c>
      <c r="AO17" s="125">
        <f t="shared" ref="AO17:AP23" si="24">(V17/B17)*10</f>
        <v>0.60031460662581315</v>
      </c>
      <c r="AP17" s="157">
        <f t="shared" si="24"/>
        <v>0.71355709966938063</v>
      </c>
      <c r="AQ17" s="157">
        <f t="shared" ref="AQ17:AT19" si="25">IF(X17="","",(X17/D17)*10)</f>
        <v>0.83440387019522733</v>
      </c>
      <c r="AR17" s="157">
        <f t="shared" si="25"/>
        <v>0.75962205850307263</v>
      </c>
      <c r="AS17" s="157">
        <f t="shared" si="25"/>
        <v>0.665186196292187</v>
      </c>
      <c r="AT17" s="157">
        <f t="shared" si="25"/>
        <v>0.71107592250929597</v>
      </c>
      <c r="AU17" s="157">
        <f t="shared" ref="AU17:BA22" si="26">(AB17/H17)*10</f>
        <v>0.71269022597614096</v>
      </c>
      <c r="AV17" s="157">
        <f t="shared" si="26"/>
        <v>0.81960669958150867</v>
      </c>
      <c r="AW17" s="157">
        <f t="shared" si="26"/>
        <v>0.65924492501094711</v>
      </c>
      <c r="AX17" s="157">
        <f t="shared" si="26"/>
        <v>0.69739113193480651</v>
      </c>
      <c r="AY17" s="157">
        <f t="shared" si="26"/>
        <v>0.65871886092679444</v>
      </c>
      <c r="AZ17" s="157">
        <f t="shared" si="26"/>
        <v>0.73566620101991387</v>
      </c>
      <c r="BA17" s="157">
        <f t="shared" si="26"/>
        <v>0.76443149183598691</v>
      </c>
      <c r="BB17" s="157">
        <f t="shared" si="13"/>
        <v>0.82982872772482164</v>
      </c>
      <c r="BC17" s="157">
        <f t="shared" si="14"/>
        <v>0.87030963356416757</v>
      </c>
      <c r="BD17" s="157">
        <f t="shared" si="15"/>
        <v>0.88249535735093421</v>
      </c>
      <c r="BE17" s="157"/>
      <c r="BF17" s="52" t="str">
        <f t="shared" si="17"/>
        <v/>
      </c>
      <c r="BH17" s="105"/>
      <c r="BI17" s="105"/>
    </row>
    <row r="18" spans="1:61" ht="20.100000000000001" customHeight="1" thickBot="1">
      <c r="A18" s="121" t="s">
        <v>83</v>
      </c>
      <c r="B18" s="19">
        <v>152913.45000000004</v>
      </c>
      <c r="C18" s="154">
        <v>216589.59999999995</v>
      </c>
      <c r="D18" s="154">
        <v>85917.549999999959</v>
      </c>
      <c r="E18" s="154">
        <v>230072.31999999998</v>
      </c>
      <c r="F18" s="154">
        <v>233366.15000000014</v>
      </c>
      <c r="G18" s="154">
        <v>149347.89999999994</v>
      </c>
      <c r="H18" s="154">
        <v>169726.70999999988</v>
      </c>
      <c r="I18" s="154">
        <v>161609.71999999994</v>
      </c>
      <c r="J18" s="202">
        <v>201683.16</v>
      </c>
      <c r="K18" s="202">
        <v>231436.16000000015</v>
      </c>
      <c r="L18" s="202">
        <v>249510.86000000004</v>
      </c>
      <c r="M18" s="202">
        <v>245114.83000000005</v>
      </c>
      <c r="N18" s="202">
        <v>297038.52000000054</v>
      </c>
      <c r="O18" s="202">
        <v>192094.9699999998</v>
      </c>
      <c r="P18" s="202">
        <v>178113.21999999974</v>
      </c>
      <c r="Q18" s="202">
        <v>171384.31999999989</v>
      </c>
      <c r="R18" s="119"/>
      <c r="S18" s="52" t="str">
        <f t="shared" si="18"/>
        <v/>
      </c>
      <c r="U18" s="109" t="s">
        <v>83</v>
      </c>
      <c r="V18" s="19">
        <v>8608.0499999999975</v>
      </c>
      <c r="W18" s="154">
        <v>10777.051000000001</v>
      </c>
      <c r="X18" s="154">
        <v>8423.9280000000035</v>
      </c>
      <c r="Y18" s="154">
        <v>14158.847</v>
      </c>
      <c r="Z18" s="154">
        <v>13639.642000000007</v>
      </c>
      <c r="AA18" s="154">
        <v>9440.7710000000006</v>
      </c>
      <c r="AB18" s="154">
        <v>11551.010000000002</v>
      </c>
      <c r="AC18" s="154">
        <v>14804.034999999996</v>
      </c>
      <c r="AD18" s="154">
        <v>13581.739</v>
      </c>
      <c r="AE18" s="154">
        <v>16207.478999999999</v>
      </c>
      <c r="AF18" s="154">
        <v>14210.079999999994</v>
      </c>
      <c r="AG18" s="154">
        <v>17409.10100000001</v>
      </c>
      <c r="AH18" s="154">
        <v>19690.529000000002</v>
      </c>
      <c r="AI18" s="154">
        <v>13497.761999999999</v>
      </c>
      <c r="AJ18" s="154">
        <v>13990.055</v>
      </c>
      <c r="AK18" s="154">
        <v>14695.154999999999</v>
      </c>
      <c r="AL18" s="119"/>
      <c r="AM18" s="52" t="str">
        <f t="shared" si="19"/>
        <v/>
      </c>
      <c r="AO18" s="125">
        <f t="shared" si="24"/>
        <v>0.56293609227965202</v>
      </c>
      <c r="AP18" s="157">
        <f t="shared" si="24"/>
        <v>0.49757933898949919</v>
      </c>
      <c r="AQ18" s="157">
        <f t="shared" si="25"/>
        <v>0.98046650538801527</v>
      </c>
      <c r="AR18" s="157">
        <f t="shared" si="25"/>
        <v>0.61540853762851611</v>
      </c>
      <c r="AS18" s="157">
        <f t="shared" si="25"/>
        <v>0.58447388363736552</v>
      </c>
      <c r="AT18" s="157">
        <f t="shared" si="25"/>
        <v>0.63213282543644767</v>
      </c>
      <c r="AU18" s="157">
        <f t="shared" si="26"/>
        <v>0.68056524515204542</v>
      </c>
      <c r="AV18" s="157">
        <f t="shared" si="26"/>
        <v>0.91603617653690639</v>
      </c>
      <c r="AW18" s="157">
        <f t="shared" si="26"/>
        <v>0.67341958545274683</v>
      </c>
      <c r="AX18" s="157">
        <f t="shared" si="26"/>
        <v>0.7003002037365289</v>
      </c>
      <c r="AY18" s="157">
        <f t="shared" si="26"/>
        <v>0.56951749515031103</v>
      </c>
      <c r="AZ18" s="157">
        <f t="shared" si="26"/>
        <v>0.71024266463191987</v>
      </c>
      <c r="BA18" s="157">
        <f t="shared" si="26"/>
        <v>0.66289479896411974</v>
      </c>
      <c r="BB18" s="157">
        <f t="shared" si="13"/>
        <v>0.70266087654455567</v>
      </c>
      <c r="BC18" s="157">
        <f t="shared" si="14"/>
        <v>0.78545854148277261</v>
      </c>
      <c r="BD18" s="157">
        <f t="shared" si="15"/>
        <v>0.85743870851195769</v>
      </c>
      <c r="BE18" s="157"/>
      <c r="BF18" s="52" t="str">
        <f t="shared" si="17"/>
        <v/>
      </c>
      <c r="BH18" s="105"/>
      <c r="BI18" s="105"/>
    </row>
    <row r="19" spans="1:61" ht="20.100000000000001" customHeight="1" thickBot="1">
      <c r="A19" s="422" t="str">
        <f>'2'!A19</f>
        <v>jan-abr</v>
      </c>
      <c r="B19" s="421">
        <f>SUM(B7:B10)</f>
        <v>554406.85</v>
      </c>
      <c r="C19" s="168">
        <f t="shared" ref="C19:R19" si="27">SUM(C7:C10)</f>
        <v>486287.17</v>
      </c>
      <c r="D19" s="168">
        <f t="shared" si="27"/>
        <v>469303.11</v>
      </c>
      <c r="E19" s="168">
        <f t="shared" si="27"/>
        <v>382247.95</v>
      </c>
      <c r="F19" s="168">
        <f t="shared" si="27"/>
        <v>658963.75</v>
      </c>
      <c r="G19" s="168">
        <f t="shared" si="27"/>
        <v>707495.97999999986</v>
      </c>
      <c r="H19" s="168">
        <f t="shared" si="27"/>
        <v>567686.41</v>
      </c>
      <c r="I19" s="168">
        <f t="shared" si="27"/>
        <v>726662.35</v>
      </c>
      <c r="J19" s="168">
        <f t="shared" si="27"/>
        <v>490826.27999999997</v>
      </c>
      <c r="K19" s="168">
        <f t="shared" si="27"/>
        <v>894828.22000000009</v>
      </c>
      <c r="L19" s="168">
        <f t="shared" si="27"/>
        <v>873923.82</v>
      </c>
      <c r="M19" s="168">
        <f t="shared" si="27"/>
        <v>1056431.9300000009</v>
      </c>
      <c r="N19" s="168">
        <f t="shared" si="27"/>
        <v>861563.32999999903</v>
      </c>
      <c r="O19" s="168">
        <f t="shared" si="27"/>
        <v>1040177.81</v>
      </c>
      <c r="P19" s="168">
        <f t="shared" si="27"/>
        <v>623599.15999999992</v>
      </c>
      <c r="Q19" s="168">
        <f t="shared" si="27"/>
        <v>646591.9799999994</v>
      </c>
      <c r="R19" s="409">
        <f t="shared" si="27"/>
        <v>654676.2699999999</v>
      </c>
      <c r="S19" s="164">
        <f t="shared" si="18"/>
        <v>1.2502923404649266E-2</v>
      </c>
      <c r="T19" s="171"/>
      <c r="U19" s="170"/>
      <c r="V19" s="167">
        <f>SUM(V7:V10)</f>
        <v>24470.123999999996</v>
      </c>
      <c r="W19" s="168">
        <f t="shared" ref="W19:AL19" si="28">SUM(W7:W10)</f>
        <v>21922.384000000002</v>
      </c>
      <c r="X19" s="168">
        <f t="shared" si="28"/>
        <v>24194.093999999994</v>
      </c>
      <c r="Y19" s="168">
        <f t="shared" si="28"/>
        <v>31922.655000000002</v>
      </c>
      <c r="Z19" s="168">
        <f t="shared" si="28"/>
        <v>34286.582999999999</v>
      </c>
      <c r="AA19" s="168">
        <f t="shared" si="28"/>
        <v>34824.161999999997</v>
      </c>
      <c r="AB19" s="168">
        <f t="shared" si="28"/>
        <v>31239.798000000006</v>
      </c>
      <c r="AC19" s="168">
        <f t="shared" si="28"/>
        <v>39740.332999999999</v>
      </c>
      <c r="AD19" s="168">
        <f t="shared" si="28"/>
        <v>39609.513000000006</v>
      </c>
      <c r="AE19" s="168">
        <f t="shared" si="28"/>
        <v>50867.26</v>
      </c>
      <c r="AF19" s="168">
        <f t="shared" si="28"/>
        <v>54667.957000000009</v>
      </c>
      <c r="AG19" s="168">
        <f t="shared" si="28"/>
        <v>55446.439999999988</v>
      </c>
      <c r="AH19" s="168">
        <f t="shared" si="28"/>
        <v>58463.51200000001</v>
      </c>
      <c r="AI19" s="168">
        <f t="shared" si="28"/>
        <v>68474.600000000006</v>
      </c>
      <c r="AJ19" s="168">
        <f t="shared" si="28"/>
        <v>46090.625000000007</v>
      </c>
      <c r="AK19" s="168">
        <f t="shared" si="28"/>
        <v>47563.024000000005</v>
      </c>
      <c r="AL19" s="169">
        <f t="shared" si="28"/>
        <v>55023.844000000012</v>
      </c>
      <c r="AM19" s="61">
        <f t="shared" si="19"/>
        <v>0.15686176724171294</v>
      </c>
      <c r="AO19" s="172">
        <f t="shared" si="24"/>
        <v>0.44137484953513828</v>
      </c>
      <c r="AP19" s="173">
        <f t="shared" si="24"/>
        <v>0.45081148244153763</v>
      </c>
      <c r="AQ19" s="173">
        <f t="shared" si="25"/>
        <v>0.51553236031186744</v>
      </c>
      <c r="AR19" s="173">
        <f t="shared" si="25"/>
        <v>0.83512952783657834</v>
      </c>
      <c r="AS19" s="173">
        <f t="shared" si="25"/>
        <v>0.52031060889161196</v>
      </c>
      <c r="AT19" s="173">
        <f t="shared" si="25"/>
        <v>0.49221710065405605</v>
      </c>
      <c r="AU19" s="173">
        <f t="shared" si="26"/>
        <v>0.55030026172372182</v>
      </c>
      <c r="AV19" s="173">
        <f t="shared" si="26"/>
        <v>0.54688856523253193</v>
      </c>
      <c r="AW19" s="173">
        <f t="shared" si="26"/>
        <v>0.80699658135664643</v>
      </c>
      <c r="AX19" s="173">
        <f t="shared" si="26"/>
        <v>0.56845837964296653</v>
      </c>
      <c r="AY19" s="173">
        <f t="shared" si="26"/>
        <v>0.6255460229931713</v>
      </c>
      <c r="AZ19" s="173">
        <f t="shared" si="26"/>
        <v>0.52484630978542968</v>
      </c>
      <c r="BA19" s="173">
        <f t="shared" si="26"/>
        <v>0.67857474853299615</v>
      </c>
      <c r="BB19" s="173">
        <f t="shared" si="13"/>
        <v>0.65829706557574041</v>
      </c>
      <c r="BC19" s="173">
        <f t="shared" si="14"/>
        <v>0.73910659212562135</v>
      </c>
      <c r="BD19" s="173">
        <f t="shared" si="15"/>
        <v>0.73559563791682114</v>
      </c>
      <c r="BE19" s="173">
        <f t="shared" si="16"/>
        <v>0.84047408652829314</v>
      </c>
      <c r="BF19" s="61">
        <f t="shared" si="17"/>
        <v>0.142576224226239</v>
      </c>
      <c r="BH19" s="105"/>
      <c r="BI19" s="105"/>
    </row>
    <row r="20" spans="1:61" ht="20.100000000000001" customHeight="1">
      <c r="A20" s="121" t="s">
        <v>84</v>
      </c>
      <c r="B20" s="19">
        <f>SUM(B7:B9)</f>
        <v>383996.99999999988</v>
      </c>
      <c r="C20" s="154">
        <f>SUM(C7:C9)</f>
        <v>360761.51999999996</v>
      </c>
      <c r="D20" s="154">
        <f>SUM(D7:D9)</f>
        <v>338161.04999999993</v>
      </c>
      <c r="E20" s="154">
        <f t="shared" ref="E20:Q20" si="29">SUM(E7:E9)</f>
        <v>270933.47000000003</v>
      </c>
      <c r="F20" s="154">
        <f t="shared" si="29"/>
        <v>519508.35</v>
      </c>
      <c r="G20" s="154">
        <f t="shared" si="29"/>
        <v>534624.43999999983</v>
      </c>
      <c r="H20" s="154">
        <f t="shared" si="29"/>
        <v>446773.26</v>
      </c>
      <c r="I20" s="154">
        <f t="shared" si="29"/>
        <v>530786.49</v>
      </c>
      <c r="J20" s="154">
        <f t="shared" si="29"/>
        <v>340453.22</v>
      </c>
      <c r="K20" s="154">
        <f t="shared" si="29"/>
        <v>649895.34000000008</v>
      </c>
      <c r="L20" s="154">
        <f t="shared" si="29"/>
        <v>640920.42999999993</v>
      </c>
      <c r="M20" s="154">
        <f t="shared" si="29"/>
        <v>817875.08000000077</v>
      </c>
      <c r="N20" s="154">
        <f t="shared" si="29"/>
        <v>652629.94999999914</v>
      </c>
      <c r="O20" s="154">
        <f t="shared" ref="O20:P20" si="30">SUM(O7:O9)</f>
        <v>773823.65999999992</v>
      </c>
      <c r="P20" s="154">
        <f t="shared" si="30"/>
        <v>460709.06999999995</v>
      </c>
      <c r="Q20" s="154">
        <f t="shared" si="29"/>
        <v>483801.30999999942</v>
      </c>
      <c r="R20" s="154">
        <f>IF(R9="","",SUM(R7:R9))</f>
        <v>478233.39999999997</v>
      </c>
      <c r="S20" s="61">
        <f t="shared" si="18"/>
        <v>-1.1508670780572001E-2</v>
      </c>
      <c r="U20" s="109" t="s">
        <v>84</v>
      </c>
      <c r="V20" s="19">
        <f>SUM(V7:V9)</f>
        <v>17386.603999999999</v>
      </c>
      <c r="W20" s="154">
        <f t="shared" ref="W20" si="31">SUM(W7:W9)</f>
        <v>16187.608</v>
      </c>
      <c r="X20" s="154">
        <f>SUM(X7:X9)</f>
        <v>17207.878999999994</v>
      </c>
      <c r="Y20" s="154">
        <f t="shared" ref="Y20:AK20" si="32">SUM(Y7:Y9)</f>
        <v>22973.369000000002</v>
      </c>
      <c r="Z20" s="154">
        <f t="shared" si="32"/>
        <v>26551.153999999995</v>
      </c>
      <c r="AA20" s="154">
        <f t="shared" si="32"/>
        <v>26243.759999999998</v>
      </c>
      <c r="AB20" s="154">
        <f t="shared" si="32"/>
        <v>24497.342000000004</v>
      </c>
      <c r="AC20" s="154">
        <f t="shared" si="32"/>
        <v>29314.421999999999</v>
      </c>
      <c r="AD20" s="154">
        <f t="shared" si="32"/>
        <v>28198.834000000003</v>
      </c>
      <c r="AE20" s="154">
        <f t="shared" si="32"/>
        <v>37842.870999999999</v>
      </c>
      <c r="AF20" s="154">
        <f t="shared" si="32"/>
        <v>40547.094000000005</v>
      </c>
      <c r="AG20" s="154">
        <f t="shared" si="32"/>
        <v>42274.478999999992</v>
      </c>
      <c r="AH20" s="154">
        <f t="shared" si="32"/>
        <v>43123.891000000003</v>
      </c>
      <c r="AI20" s="154">
        <f t="shared" ref="AI20:AJ20" si="33">SUM(AI7:AI9)</f>
        <v>51420.454000000005</v>
      </c>
      <c r="AJ20" s="154">
        <f t="shared" si="33"/>
        <v>33831.165000000008</v>
      </c>
      <c r="AK20" s="154">
        <f t="shared" si="32"/>
        <v>35407.882000000005</v>
      </c>
      <c r="AL20" s="202">
        <f>IF(AL9="","",SUM(AL7:AL9))</f>
        <v>40523.533000000003</v>
      </c>
      <c r="AM20" s="61">
        <f t="shared" si="19"/>
        <v>0.14447774650853157</v>
      </c>
      <c r="AO20" s="124">
        <f t="shared" si="24"/>
        <v>0.45277968317460826</v>
      </c>
      <c r="AP20" s="156">
        <f t="shared" si="24"/>
        <v>0.44870661372088694</v>
      </c>
      <c r="AQ20" s="156">
        <f t="shared" ref="AQ20:AT22" si="34">(X20/D20)*10</f>
        <v>0.50886638186154198</v>
      </c>
      <c r="AR20" s="156">
        <f t="shared" si="34"/>
        <v>0.84793395958055684</v>
      </c>
      <c r="AS20" s="156">
        <f t="shared" si="34"/>
        <v>0.51108233390281399</v>
      </c>
      <c r="AT20" s="156">
        <f t="shared" si="34"/>
        <v>0.49088216019454722</v>
      </c>
      <c r="AU20" s="156">
        <f t="shared" si="26"/>
        <v>0.54831710384815791</v>
      </c>
      <c r="AV20" s="156">
        <f t="shared" si="26"/>
        <v>0.55228274555367829</v>
      </c>
      <c r="AW20" s="156">
        <f t="shared" si="26"/>
        <v>0.82827338216980306</v>
      </c>
      <c r="AX20" s="156">
        <f t="shared" si="26"/>
        <v>0.5822917733184545</v>
      </c>
      <c r="AY20" s="156">
        <f t="shared" si="26"/>
        <v>0.63263850085103401</v>
      </c>
      <c r="AZ20" s="156">
        <f t="shared" si="26"/>
        <v>0.51688185682341559</v>
      </c>
      <c r="BA20" s="156">
        <f t="shared" si="26"/>
        <v>0.66077094684361415</v>
      </c>
      <c r="BB20" s="156">
        <f t="shared" si="13"/>
        <v>0.66449834320134393</v>
      </c>
      <c r="BC20" s="156">
        <f t="shared" si="14"/>
        <v>0.7343281737431393</v>
      </c>
      <c r="BD20" s="156">
        <f t="shared" si="15"/>
        <v>0.73186825393259158</v>
      </c>
      <c r="BE20" s="156">
        <f t="shared" si="15"/>
        <v>0.84735890466872466</v>
      </c>
      <c r="BF20" s="61">
        <f t="shared" si="17"/>
        <v>0.15780251447656082</v>
      </c>
      <c r="BH20" s="105"/>
      <c r="BI20" s="105"/>
    </row>
    <row r="21" spans="1:61" ht="20.100000000000001" customHeight="1">
      <c r="A21" s="121" t="s">
        <v>85</v>
      </c>
      <c r="B21" s="19">
        <f>SUM(B10:B12)</f>
        <v>449195.80000000005</v>
      </c>
      <c r="C21" s="154">
        <f>SUM(C10:C12)</f>
        <v>360855.57999999996</v>
      </c>
      <c r="D21" s="154">
        <f>SUM(D10:D12)</f>
        <v>358400.06000000006</v>
      </c>
      <c r="E21" s="154">
        <f t="shared" ref="E21:Q21" si="35">SUM(E10:E12)</f>
        <v>410436.21999999991</v>
      </c>
      <c r="F21" s="154">
        <f t="shared" si="35"/>
        <v>511451.39999999991</v>
      </c>
      <c r="G21" s="154">
        <f t="shared" si="35"/>
        <v>582701.47000000009</v>
      </c>
      <c r="H21" s="154">
        <f t="shared" si="35"/>
        <v>438564.12</v>
      </c>
      <c r="I21" s="154">
        <f t="shared" si="35"/>
        <v>651591.7899999998</v>
      </c>
      <c r="J21" s="154">
        <f t="shared" si="35"/>
        <v>433350.24</v>
      </c>
      <c r="K21" s="154">
        <f t="shared" si="35"/>
        <v>722229.66999999993</v>
      </c>
      <c r="L21" s="154">
        <f t="shared" si="35"/>
        <v>641359.04</v>
      </c>
      <c r="M21" s="154">
        <f t="shared" si="35"/>
        <v>787392.28999999992</v>
      </c>
      <c r="N21" s="154">
        <f t="shared" si="35"/>
        <v>733028.42999999993</v>
      </c>
      <c r="O21" s="154">
        <f t="shared" ref="O21:P21" si="36">SUM(O10:O12)</f>
        <v>856496.02000000072</v>
      </c>
      <c r="P21" s="154">
        <f t="shared" si="36"/>
        <v>486639.38</v>
      </c>
      <c r="Q21" s="154">
        <f t="shared" si="35"/>
        <v>461811.66999999993</v>
      </c>
      <c r="R21" s="154" t="str">
        <f>IF(R12="","",SUM(R10:R12))</f>
        <v/>
      </c>
      <c r="S21" s="52" t="str">
        <f t="shared" si="18"/>
        <v/>
      </c>
      <c r="U21" s="109" t="s">
        <v>85</v>
      </c>
      <c r="V21" s="19">
        <f>SUM(V10:V12)</f>
        <v>20822.173999999999</v>
      </c>
      <c r="W21" s="154">
        <f t="shared" ref="W21" si="37">SUM(W10:W12)</f>
        <v>16993.961000000003</v>
      </c>
      <c r="X21" s="154">
        <f>SUM(X10:X12)</f>
        <v>20306.538000000008</v>
      </c>
      <c r="Y21" s="154">
        <f t="shared" ref="Y21:AK21" si="38">SUM(Y10:Y12)</f>
        <v>32580.996999999992</v>
      </c>
      <c r="Z21" s="154">
        <f t="shared" si="38"/>
        <v>26623.229000000007</v>
      </c>
      <c r="AA21" s="154">
        <f t="shared" si="38"/>
        <v>30060.606000000007</v>
      </c>
      <c r="AB21" s="154">
        <f t="shared" si="38"/>
        <v>25330.112999999998</v>
      </c>
      <c r="AC21" s="154">
        <f t="shared" si="38"/>
        <v>36181.829000000005</v>
      </c>
      <c r="AD21" s="154">
        <f t="shared" si="38"/>
        <v>36659.758999999998</v>
      </c>
      <c r="AE21" s="154">
        <f t="shared" si="38"/>
        <v>39251.351000000017</v>
      </c>
      <c r="AF21" s="154">
        <f t="shared" si="38"/>
        <v>36974.111999999994</v>
      </c>
      <c r="AG21" s="154">
        <f t="shared" si="38"/>
        <v>42339.286999999997</v>
      </c>
      <c r="AH21" s="154">
        <f t="shared" si="38"/>
        <v>50640.62</v>
      </c>
      <c r="AI21" s="154">
        <f t="shared" ref="AI21:AJ21" si="39">SUM(AI10:AI12)</f>
        <v>55195.664999999994</v>
      </c>
      <c r="AJ21" s="154">
        <f t="shared" si="39"/>
        <v>38245.06700000001</v>
      </c>
      <c r="AK21" s="154">
        <f t="shared" si="38"/>
        <v>36125.679000000004</v>
      </c>
      <c r="AL21" s="202" t="str">
        <f>IF(AL12="","",SUM(AL10:AL12))</f>
        <v/>
      </c>
      <c r="AM21" s="52" t="str">
        <f t="shared" si="19"/>
        <v/>
      </c>
      <c r="AO21" s="125">
        <f t="shared" si="24"/>
        <v>0.4635433813049899</v>
      </c>
      <c r="AP21" s="157">
        <f t="shared" si="24"/>
        <v>0.4709352422927755</v>
      </c>
      <c r="AQ21" s="157">
        <f t="shared" si="34"/>
        <v>0.56658857702200172</v>
      </c>
      <c r="AR21" s="157">
        <f t="shared" si="34"/>
        <v>0.7938138841645116</v>
      </c>
      <c r="AS21" s="157">
        <f t="shared" si="34"/>
        <v>0.52054269477021697</v>
      </c>
      <c r="AT21" s="157">
        <f t="shared" si="34"/>
        <v>0.51588347631935783</v>
      </c>
      <c r="AU21" s="157">
        <f t="shared" si="26"/>
        <v>0.57756920470374995</v>
      </c>
      <c r="AV21" s="157">
        <f t="shared" si="26"/>
        <v>0.55528368459031718</v>
      </c>
      <c r="AW21" s="157">
        <f t="shared" si="26"/>
        <v>0.84596143295086201</v>
      </c>
      <c r="AX21" s="157">
        <f t="shared" si="26"/>
        <v>0.54347464013767288</v>
      </c>
      <c r="AY21" s="157">
        <f t="shared" si="26"/>
        <v>0.57649631008553326</v>
      </c>
      <c r="AZ21" s="157">
        <f t="shared" si="26"/>
        <v>0.53771528547733172</v>
      </c>
      <c r="BA21" s="157">
        <f t="shared" si="26"/>
        <v>0.69084114513812245</v>
      </c>
      <c r="BB21" s="157">
        <f t="shared" si="13"/>
        <v>0.64443574413807492</v>
      </c>
      <c r="BC21" s="157">
        <f t="shared" si="14"/>
        <v>0.7859016054146708</v>
      </c>
      <c r="BD21" s="157">
        <f t="shared" si="15"/>
        <v>0.78225998489817306</v>
      </c>
      <c r="BE21" s="157"/>
      <c r="BF21" s="52" t="str">
        <f t="shared" si="17"/>
        <v/>
      </c>
      <c r="BH21" s="105"/>
      <c r="BI21" s="105"/>
    </row>
    <row r="22" spans="1:61" ht="20.100000000000001" customHeight="1">
      <c r="A22" s="121" t="s">
        <v>86</v>
      </c>
      <c r="B22" s="19">
        <f>SUM(B13:B15)</f>
        <v>511455.04000000004</v>
      </c>
      <c r="C22" s="154">
        <f>SUM(C13:C15)</f>
        <v>488477.77999999991</v>
      </c>
      <c r="D22" s="154">
        <f>SUM(D13:D15)</f>
        <v>318578.32999999984</v>
      </c>
      <c r="E22" s="154">
        <f t="shared" ref="E22:Q22" si="40">SUM(E13:E15)</f>
        <v>431446.86999999988</v>
      </c>
      <c r="F22" s="154">
        <f t="shared" si="40"/>
        <v>682723.02999999991</v>
      </c>
      <c r="G22" s="154">
        <f t="shared" si="40"/>
        <v>626913.08999999985</v>
      </c>
      <c r="H22" s="154">
        <f t="shared" si="40"/>
        <v>458823.13999999961</v>
      </c>
      <c r="I22" s="154">
        <f t="shared" si="40"/>
        <v>516420.31999999972</v>
      </c>
      <c r="J22" s="154">
        <f t="shared" si="40"/>
        <v>514480.41000000003</v>
      </c>
      <c r="K22" s="154">
        <f t="shared" si="40"/>
        <v>823375.22000000055</v>
      </c>
      <c r="L22" s="154">
        <f t="shared" si="40"/>
        <v>766069.49</v>
      </c>
      <c r="M22" s="154">
        <f t="shared" si="40"/>
        <v>684091.10999999964</v>
      </c>
      <c r="N22" s="154">
        <f t="shared" si="40"/>
        <v>752818.34999999928</v>
      </c>
      <c r="O22" s="154">
        <f t="shared" ref="O22:P22" si="41">SUM(O13:O15)</f>
        <v>716410.84000000008</v>
      </c>
      <c r="P22" s="154">
        <f t="shared" si="41"/>
        <v>484398.74999999988</v>
      </c>
      <c r="Q22" s="154">
        <f t="shared" si="40"/>
        <v>538174.56000000006</v>
      </c>
      <c r="R22" s="154" t="str">
        <f>IF(R15="","",SUM(R13:R15))</f>
        <v/>
      </c>
      <c r="S22" s="52" t="str">
        <f t="shared" si="18"/>
        <v/>
      </c>
      <c r="U22" s="109" t="s">
        <v>86</v>
      </c>
      <c r="V22" s="19">
        <f>SUM(V13:V15)</f>
        <v>25135.716000000004</v>
      </c>
      <c r="W22" s="154">
        <f t="shared" ref="W22" si="42">SUM(W13:W15)</f>
        <v>23908.640999999996</v>
      </c>
      <c r="X22" s="154">
        <f>SUM(X13:X15)</f>
        <v>23069.980999999996</v>
      </c>
      <c r="Y22" s="154">
        <f t="shared" ref="Y22:AK22" si="43">SUM(Y13:Y15)</f>
        <v>32504.29800000001</v>
      </c>
      <c r="Z22" s="154">
        <f t="shared" si="43"/>
        <v>33772.178999999996</v>
      </c>
      <c r="AA22" s="154">
        <f t="shared" si="43"/>
        <v>31879.368999999995</v>
      </c>
      <c r="AB22" s="154">
        <f t="shared" si="43"/>
        <v>27356.271000000008</v>
      </c>
      <c r="AC22" s="154">
        <f t="shared" si="43"/>
        <v>32668.917000000012</v>
      </c>
      <c r="AD22" s="154">
        <f t="shared" si="43"/>
        <v>41788.728000000003</v>
      </c>
      <c r="AE22" s="154">
        <f t="shared" si="43"/>
        <v>42542.01</v>
      </c>
      <c r="AF22" s="154">
        <f t="shared" si="43"/>
        <v>45356.519000000008</v>
      </c>
      <c r="AG22" s="154">
        <f t="shared" si="43"/>
        <v>41128.285999999993</v>
      </c>
      <c r="AH22" s="154">
        <f t="shared" si="43"/>
        <v>52942.623999999996</v>
      </c>
      <c r="AI22" s="154">
        <f t="shared" ref="AI22:AJ22" si="44">SUM(AI13:AI15)</f>
        <v>49486.405000000006</v>
      </c>
      <c r="AJ22" s="154">
        <f t="shared" si="44"/>
        <v>39189.25700000002</v>
      </c>
      <c r="AK22" s="154">
        <f t="shared" si="43"/>
        <v>45564.635000000009</v>
      </c>
      <c r="AL22" s="202" t="str">
        <f>IF(AL15="","",SUM(AL13:AL15))</f>
        <v/>
      </c>
      <c r="AM22" s="52" t="str">
        <f t="shared" si="19"/>
        <v/>
      </c>
      <c r="AO22" s="125">
        <f t="shared" si="24"/>
        <v>0.49145504558914899</v>
      </c>
      <c r="AP22" s="157">
        <f t="shared" si="24"/>
        <v>0.48945196647429901</v>
      </c>
      <c r="AQ22" s="157">
        <f t="shared" si="34"/>
        <v>0.72415411933385454</v>
      </c>
      <c r="AR22" s="157">
        <f t="shared" si="34"/>
        <v>0.75337892705074017</v>
      </c>
      <c r="AS22" s="157">
        <f t="shared" si="34"/>
        <v>0.49466881174346788</v>
      </c>
      <c r="AT22" s="157">
        <f t="shared" si="34"/>
        <v>0.50851337304186772</v>
      </c>
      <c r="AU22" s="157">
        <f t="shared" si="26"/>
        <v>0.59622692525926291</v>
      </c>
      <c r="AV22" s="157">
        <f t="shared" si="26"/>
        <v>0.63260324458185591</v>
      </c>
      <c r="AW22" s="157">
        <f t="shared" si="26"/>
        <v>0.8122511020390456</v>
      </c>
      <c r="AX22" s="157">
        <f t="shared" si="26"/>
        <v>0.5166782891523013</v>
      </c>
      <c r="AY22" s="157">
        <f t="shared" si="26"/>
        <v>0.59206794673417951</v>
      </c>
      <c r="AZ22" s="157">
        <f t="shared" si="26"/>
        <v>0.60121064868099239</v>
      </c>
      <c r="BA22" s="157">
        <f t="shared" si="26"/>
        <v>0.70325894686281276</v>
      </c>
      <c r="BB22" s="157">
        <f t="shared" si="13"/>
        <v>0.69075455363014893</v>
      </c>
      <c r="BC22" s="157">
        <f t="shared" si="14"/>
        <v>0.80902886310090671</v>
      </c>
      <c r="BD22" s="157">
        <f t="shared" si="15"/>
        <v>0.84665159572016935</v>
      </c>
      <c r="BE22" s="157"/>
      <c r="BF22" s="52" t="str">
        <f t="shared" si="17"/>
        <v/>
      </c>
      <c r="BH22" s="105"/>
      <c r="BI22" s="105"/>
    </row>
    <row r="23" spans="1:61" ht="20.100000000000001" customHeight="1" thickBot="1">
      <c r="A23" s="122" t="s">
        <v>87</v>
      </c>
      <c r="B23" s="21">
        <f>SUM(B16:B18)</f>
        <v>471615.07999999996</v>
      </c>
      <c r="C23" s="155">
        <f>SUM(C16:C18)</f>
        <v>425993.55</v>
      </c>
      <c r="D23" s="155">
        <f>SUM(D16:D18)</f>
        <v>281005.13</v>
      </c>
      <c r="E23" s="155">
        <f t="shared" ref="E23:Q23" si="45">SUM(E16:E18)</f>
        <v>486713.37999999966</v>
      </c>
      <c r="F23" s="155">
        <f t="shared" si="45"/>
        <v>616515.64000000025</v>
      </c>
      <c r="G23" s="155">
        <f t="shared" si="45"/>
        <v>416852.43999999983</v>
      </c>
      <c r="H23" s="155">
        <f t="shared" si="45"/>
        <v>460289.7799999998</v>
      </c>
      <c r="I23" s="155">
        <f t="shared" si="45"/>
        <v>457022.28999999969</v>
      </c>
      <c r="J23" s="155">
        <f t="shared" si="45"/>
        <v>688917.43</v>
      </c>
      <c r="K23" s="155">
        <f t="shared" si="45"/>
        <v>739760.91000000038</v>
      </c>
      <c r="L23" s="155">
        <f t="shared" si="45"/>
        <v>696889.35999999987</v>
      </c>
      <c r="M23" s="155">
        <f t="shared" si="45"/>
        <v>681593.02000000014</v>
      </c>
      <c r="N23" s="155">
        <f t="shared" si="45"/>
        <v>832945.81000000052</v>
      </c>
      <c r="O23" s="155">
        <f t="shared" ref="O23:P23" si="46">SUM(O16:O18)</f>
        <v>546027.48999999929</v>
      </c>
      <c r="P23" s="155">
        <f t="shared" si="46"/>
        <v>511434.06999999948</v>
      </c>
      <c r="Q23" s="155">
        <f t="shared" si="45"/>
        <v>502006.75999999966</v>
      </c>
      <c r="R23" s="155" t="str">
        <f>IF(R18="","",SUM(R16:R18))</f>
        <v/>
      </c>
      <c r="S23" s="55" t="str">
        <f t="shared" si="18"/>
        <v/>
      </c>
      <c r="U23" s="110" t="s">
        <v>87</v>
      </c>
      <c r="V23" s="21">
        <f>SUM(V16:V18)</f>
        <v>26148.870999999992</v>
      </c>
      <c r="W23" s="155">
        <f t="shared" ref="W23" si="47">SUM(W16:W18)</f>
        <v>24824.359</v>
      </c>
      <c r="X23" s="155">
        <f>SUM(X16:X18)</f>
        <v>25786.902000000006</v>
      </c>
      <c r="Y23" s="155">
        <f t="shared" ref="Y23:AK23" si="48">SUM(Y16:Y18)</f>
        <v>34340.337000000007</v>
      </c>
      <c r="Z23" s="155">
        <f t="shared" si="48"/>
        <v>38207.429000000004</v>
      </c>
      <c r="AA23" s="155">
        <f t="shared" si="48"/>
        <v>28571.173999999999</v>
      </c>
      <c r="AB23" s="155">
        <f t="shared" si="48"/>
        <v>33006.81</v>
      </c>
      <c r="AC23" s="155">
        <f t="shared" si="48"/>
        <v>39040.758000000002</v>
      </c>
      <c r="AD23" s="155">
        <f t="shared" si="48"/>
        <v>48079.73</v>
      </c>
      <c r="AE23" s="155">
        <f t="shared" si="48"/>
        <v>49572.105999999992</v>
      </c>
      <c r="AF23" s="155">
        <f t="shared" si="48"/>
        <v>43376.988000000005</v>
      </c>
      <c r="AG23" s="155">
        <f t="shared" si="48"/>
        <v>47123.987000000023</v>
      </c>
      <c r="AH23" s="155">
        <f t="shared" si="48"/>
        <v>58636.54</v>
      </c>
      <c r="AI23" s="155">
        <f t="shared" ref="AI23:AJ23" si="49">SUM(AI16:AI18)</f>
        <v>41479.065000000002</v>
      </c>
      <c r="AJ23" s="155">
        <f t="shared" si="49"/>
        <v>42316.526999999987</v>
      </c>
      <c r="AK23" s="155">
        <f t="shared" si="48"/>
        <v>45871.788999999997</v>
      </c>
      <c r="AL23" s="203" t="str">
        <f>IF(AL18="","",SUM(AL16:AL18))</f>
        <v/>
      </c>
      <c r="AM23" s="55" t="str">
        <f t="shared" si="19"/>
        <v/>
      </c>
      <c r="AO23" s="126">
        <f t="shared" si="24"/>
        <v>0.55445366590058986</v>
      </c>
      <c r="AP23" s="158">
        <f t="shared" si="24"/>
        <v>0.58274025510480154</v>
      </c>
      <c r="AQ23" s="158">
        <f t="shared" ref="AQ23:BA23" si="50">IF(AQ18="","",(X23/D23)*10)</f>
        <v>0.91766659206541912</v>
      </c>
      <c r="AR23" s="158">
        <f t="shared" si="50"/>
        <v>0.70555563933746857</v>
      </c>
      <c r="AS23" s="158">
        <f t="shared" si="50"/>
        <v>0.61973170704963765</v>
      </c>
      <c r="AT23" s="158">
        <f t="shared" si="50"/>
        <v>0.68540258514499786</v>
      </c>
      <c r="AU23" s="158">
        <f t="shared" si="50"/>
        <v>0.71708761380711117</v>
      </c>
      <c r="AV23" s="158">
        <f t="shared" si="50"/>
        <v>0.85424187953721087</v>
      </c>
      <c r="AW23" s="158">
        <f t="shared" si="50"/>
        <v>0.69790264995908136</v>
      </c>
      <c r="AX23" s="158">
        <f t="shared" si="50"/>
        <v>0.67010983318921202</v>
      </c>
      <c r="AY23" s="158">
        <f t="shared" si="50"/>
        <v>0.62243722590340611</v>
      </c>
      <c r="AZ23" s="158">
        <f t="shared" si="50"/>
        <v>0.69138012886340905</v>
      </c>
      <c r="BA23" s="158">
        <f t="shared" si="50"/>
        <v>0.70396584382842342</v>
      </c>
      <c r="BB23" s="158">
        <f t="shared" ref="BB23" si="51">IF(BB18="","",(AI23/O23)*10)</f>
        <v>0.75965158823780199</v>
      </c>
      <c r="BC23" s="158">
        <f t="shared" ref="BC23" si="52">IF(BC18="","",(AJ23/P23)*10)</f>
        <v>0.82740922989350374</v>
      </c>
      <c r="BD23" s="158">
        <f t="shared" ref="BD23" si="53">IF(BD18="","",(AK23/Q23)*10)</f>
        <v>0.91376835244210708</v>
      </c>
      <c r="BE23" s="158"/>
      <c r="BF23" s="55" t="str">
        <f t="shared" si="17"/>
        <v/>
      </c>
      <c r="BH23" s="105"/>
      <c r="BI23" s="105"/>
    </row>
    <row r="24" spans="1:61">
      <c r="J24" s="119"/>
      <c r="K24" s="119"/>
      <c r="L24" s="119"/>
      <c r="M24" s="119"/>
      <c r="N24" s="119"/>
      <c r="O24" s="119"/>
      <c r="P24" s="119"/>
      <c r="Q24" s="119"/>
      <c r="U24" s="119">
        <f>SUM(V7:V18)</f>
        <v>89493.365000000005</v>
      </c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BH24" s="105"/>
      <c r="BI24" s="105"/>
    </row>
    <row r="25" spans="1:61" ht="15.75" thickBot="1">
      <c r="S25" s="205" t="s">
        <v>1</v>
      </c>
      <c r="AM25" s="286">
        <v>1000</v>
      </c>
      <c r="BF25" s="286" t="s">
        <v>46</v>
      </c>
      <c r="BH25" s="105"/>
      <c r="BI25" s="105"/>
    </row>
    <row r="26" spans="1:61" ht="20.100000000000001" customHeight="1">
      <c r="A26" s="467" t="s">
        <v>2</v>
      </c>
      <c r="B26" s="469" t="s">
        <v>70</v>
      </c>
      <c r="C26" s="463"/>
      <c r="D26" s="463"/>
      <c r="E26" s="463"/>
      <c r="F26" s="463"/>
      <c r="G26" s="463"/>
      <c r="H26" s="463"/>
      <c r="I26" s="463"/>
      <c r="J26" s="463"/>
      <c r="K26" s="463"/>
      <c r="L26" s="463"/>
      <c r="M26" s="463"/>
      <c r="N26" s="463"/>
      <c r="O26" s="463"/>
      <c r="P26" s="463"/>
      <c r="Q26" s="463"/>
      <c r="R26" s="464"/>
      <c r="S26" s="472" t="str">
        <f>S4</f>
        <v>D       2026/2025</v>
      </c>
      <c r="U26" s="470" t="s">
        <v>3</v>
      </c>
      <c r="V26" s="462" t="s">
        <v>70</v>
      </c>
      <c r="W26" s="463"/>
      <c r="X26" s="463"/>
      <c r="Y26" s="463"/>
      <c r="Z26" s="463"/>
      <c r="AA26" s="463"/>
      <c r="AB26" s="463"/>
      <c r="AC26" s="463"/>
      <c r="AD26" s="463"/>
      <c r="AE26" s="463"/>
      <c r="AF26" s="463"/>
      <c r="AG26" s="463"/>
      <c r="AH26" s="463"/>
      <c r="AI26" s="463"/>
      <c r="AJ26" s="463"/>
      <c r="AK26" s="463"/>
      <c r="AL26" s="464"/>
      <c r="AM26" s="472" t="str">
        <f>S26</f>
        <v>D       2026/2025</v>
      </c>
      <c r="AO26" s="462" t="s">
        <v>70</v>
      </c>
      <c r="AP26" s="463"/>
      <c r="AQ26" s="463"/>
      <c r="AR26" s="463"/>
      <c r="AS26" s="463"/>
      <c r="AT26" s="463"/>
      <c r="AU26" s="463"/>
      <c r="AV26" s="463"/>
      <c r="AW26" s="463"/>
      <c r="AX26" s="463"/>
      <c r="AY26" s="463"/>
      <c r="AZ26" s="463"/>
      <c r="BA26" s="463"/>
      <c r="BB26" s="463"/>
      <c r="BC26" s="463"/>
      <c r="BD26" s="463"/>
      <c r="BE26" s="464"/>
      <c r="BF26" s="472" t="str">
        <f>AM26</f>
        <v>D       2026/2025</v>
      </c>
      <c r="BH26" s="105"/>
      <c r="BI26" s="105"/>
    </row>
    <row r="27" spans="1:61" ht="20.100000000000001" customHeight="1" thickBot="1">
      <c r="A27" s="468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5">
        <v>2017</v>
      </c>
      <c r="J27" s="135">
        <v>2018</v>
      </c>
      <c r="K27" s="135">
        <v>2019</v>
      </c>
      <c r="L27" s="135">
        <v>2020</v>
      </c>
      <c r="M27" s="135">
        <v>2021</v>
      </c>
      <c r="N27" s="135">
        <v>2022</v>
      </c>
      <c r="O27" s="135">
        <v>2023</v>
      </c>
      <c r="P27" s="135">
        <v>2024</v>
      </c>
      <c r="Q27" s="135">
        <v>2025</v>
      </c>
      <c r="R27" s="133">
        <v>2026</v>
      </c>
      <c r="S27" s="473"/>
      <c r="U27" s="471"/>
      <c r="V27" s="25">
        <v>2010</v>
      </c>
      <c r="W27" s="135">
        <v>2011</v>
      </c>
      <c r="X27" s="135">
        <v>2012</v>
      </c>
      <c r="Y27" s="135">
        <v>2013</v>
      </c>
      <c r="Z27" s="135">
        <v>2014</v>
      </c>
      <c r="AA27" s="135">
        <v>2015</v>
      </c>
      <c r="AB27" s="135">
        <v>2016</v>
      </c>
      <c r="AC27" s="135">
        <v>2017</v>
      </c>
      <c r="AD27" s="135">
        <v>2018</v>
      </c>
      <c r="AE27" s="135">
        <v>2019</v>
      </c>
      <c r="AF27" s="135">
        <v>2020</v>
      </c>
      <c r="AG27" s="135">
        <v>2021</v>
      </c>
      <c r="AH27" s="135">
        <v>2022</v>
      </c>
      <c r="AI27" s="135">
        <v>2023</v>
      </c>
      <c r="AJ27" s="135">
        <v>2024</v>
      </c>
      <c r="AK27" s="135">
        <v>2025</v>
      </c>
      <c r="AL27" s="133">
        <v>2026</v>
      </c>
      <c r="AM27" s="473"/>
      <c r="AO27" s="25">
        <v>2010</v>
      </c>
      <c r="AP27" s="135">
        <v>2011</v>
      </c>
      <c r="AQ27" s="135">
        <v>2012</v>
      </c>
      <c r="AR27" s="135">
        <v>2013</v>
      </c>
      <c r="AS27" s="135">
        <v>2014</v>
      </c>
      <c r="AT27" s="135">
        <v>2015</v>
      </c>
      <c r="AU27" s="135">
        <v>2016</v>
      </c>
      <c r="AV27" s="135">
        <v>2017</v>
      </c>
      <c r="AW27" s="262">
        <v>2018</v>
      </c>
      <c r="AX27" s="135">
        <v>2019</v>
      </c>
      <c r="AY27" s="135">
        <v>2020</v>
      </c>
      <c r="AZ27" s="135">
        <v>2021</v>
      </c>
      <c r="BA27" s="135">
        <v>2022</v>
      </c>
      <c r="BB27" s="135">
        <v>2023</v>
      </c>
      <c r="BC27" s="176">
        <v>2024</v>
      </c>
      <c r="BD27" s="135">
        <v>2025</v>
      </c>
      <c r="BE27" s="263">
        <v>2026</v>
      </c>
      <c r="BF27" s="473"/>
      <c r="BH27" s="105"/>
      <c r="BI27" s="105"/>
    </row>
    <row r="28" spans="1:61" ht="3" customHeight="1" thickBot="1">
      <c r="A28" s="288" t="s">
        <v>88</v>
      </c>
      <c r="B28" s="290"/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0"/>
      <c r="S28" s="291"/>
      <c r="U28" s="288"/>
      <c r="V28" s="290">
        <v>2010</v>
      </c>
      <c r="W28" s="290">
        <v>2011</v>
      </c>
      <c r="X28" s="290">
        <v>2012</v>
      </c>
      <c r="Y28" s="290"/>
      <c r="Z28" s="290"/>
      <c r="AA28" s="290"/>
      <c r="AB28" s="290"/>
      <c r="AC28" s="290"/>
      <c r="AD28" s="290"/>
      <c r="AE28" s="290"/>
      <c r="AF28" s="290"/>
      <c r="AG28" s="290"/>
      <c r="AH28" s="290"/>
      <c r="AI28" s="290"/>
      <c r="AJ28" s="290"/>
      <c r="AK28" s="290"/>
      <c r="AL28" s="290"/>
      <c r="AM28" s="291"/>
      <c r="AO28" s="287"/>
      <c r="AP28" s="287"/>
      <c r="AQ28" s="287"/>
      <c r="AR28" s="287"/>
      <c r="AS28" s="287"/>
      <c r="AT28" s="287"/>
      <c r="AU28" s="287"/>
      <c r="AV28" s="287"/>
      <c r="AW28" s="287"/>
      <c r="AX28" s="287"/>
      <c r="AY28" s="287"/>
      <c r="AZ28" s="287"/>
      <c r="BA28" s="287"/>
      <c r="BB28" s="287"/>
      <c r="BC28" s="287"/>
      <c r="BD28" s="287"/>
      <c r="BE28" s="287"/>
      <c r="BF28" s="289"/>
      <c r="BH28" s="105"/>
      <c r="BI28" s="105"/>
    </row>
    <row r="29" spans="1:61" ht="20.100000000000001" customHeight="1">
      <c r="A29" s="120" t="s">
        <v>72</v>
      </c>
      <c r="B29" s="39">
        <v>112112.93</v>
      </c>
      <c r="C29" s="153">
        <v>124900.3</v>
      </c>
      <c r="D29" s="153">
        <v>111319.11999999998</v>
      </c>
      <c r="E29" s="153">
        <v>99935.37</v>
      </c>
      <c r="F29" s="153">
        <v>181139.11</v>
      </c>
      <c r="G29" s="153">
        <v>165328.64999999985</v>
      </c>
      <c r="H29" s="153">
        <v>127338.22000000003</v>
      </c>
      <c r="I29" s="153">
        <v>165367.62</v>
      </c>
      <c r="J29" s="153">
        <v>107872.66</v>
      </c>
      <c r="K29" s="153">
        <v>201062.91000000003</v>
      </c>
      <c r="L29" s="153">
        <v>231082.82</v>
      </c>
      <c r="M29" s="153">
        <v>214265.47000000015</v>
      </c>
      <c r="N29" s="153">
        <v>189330.19999999984</v>
      </c>
      <c r="O29" s="153">
        <v>210592.18</v>
      </c>
      <c r="P29" s="153">
        <v>144226.97</v>
      </c>
      <c r="Q29" s="153">
        <v>156286.95999999988</v>
      </c>
      <c r="R29" s="112">
        <v>159994.6</v>
      </c>
      <c r="S29" s="61">
        <f>IF(R29="","",(R29-Q29)/Q29)</f>
        <v>2.372328439941588E-2</v>
      </c>
      <c r="U29" s="109" t="s">
        <v>72</v>
      </c>
      <c r="V29" s="39">
        <v>5016.9969999999994</v>
      </c>
      <c r="W29" s="153">
        <v>5270.674</v>
      </c>
      <c r="X29" s="153">
        <v>5254.5140000000001</v>
      </c>
      <c r="Y29" s="153">
        <v>8076.4090000000024</v>
      </c>
      <c r="Z29" s="153">
        <v>9156.59</v>
      </c>
      <c r="AA29" s="153">
        <v>7918.5499999999993</v>
      </c>
      <c r="AB29" s="153">
        <v>7480.9960000000019</v>
      </c>
      <c r="AC29" s="153">
        <v>9138.478000000001</v>
      </c>
      <c r="AD29" s="153">
        <v>8324.8559999999998</v>
      </c>
      <c r="AE29" s="153">
        <v>11927.749</v>
      </c>
      <c r="AF29" s="153">
        <v>14184.973999999998</v>
      </c>
      <c r="AG29" s="153">
        <v>11496.755999999994</v>
      </c>
      <c r="AH29" s="153">
        <v>12141.410000000002</v>
      </c>
      <c r="AI29" s="153">
        <v>14522.108000000002</v>
      </c>
      <c r="AJ29" s="153">
        <v>9776.6340000000037</v>
      </c>
      <c r="AK29" s="153">
        <v>11769.335000000006</v>
      </c>
      <c r="AL29" s="112">
        <v>12464.263000000003</v>
      </c>
      <c r="AM29" s="61">
        <f>IF(AL29="","",(AL29-AK29)/AK29)</f>
        <v>5.9045647014040796E-2</v>
      </c>
      <c r="AO29" s="124">
        <f t="shared" ref="AO29:AO38" si="54">(V29/B29)*10</f>
        <v>0.44749494995804673</v>
      </c>
      <c r="AP29" s="156">
        <f t="shared" ref="AP29:AP38" si="55">(W29/C29)*10</f>
        <v>0.42199049962249885</v>
      </c>
      <c r="AQ29" s="156">
        <f t="shared" ref="AQ29:AQ38" si="56">(X29/D29)*10</f>
        <v>0.47202259593859536</v>
      </c>
      <c r="AR29" s="156">
        <f t="shared" ref="AR29:AR38" si="57">(Y29/E29)*10</f>
        <v>0.8081632158864277</v>
      </c>
      <c r="AS29" s="156">
        <f t="shared" ref="AS29:AS38" si="58">(Z29/F29)*10</f>
        <v>0.50550044106984959</v>
      </c>
      <c r="AT29" s="156">
        <f t="shared" ref="AT29:AT38" si="59">(AA29/G29)*10</f>
        <v>0.47895812371298058</v>
      </c>
      <c r="AU29" s="156">
        <f t="shared" ref="AU29:AU38" si="60">(AB29/H29)*10</f>
        <v>0.58749022877813117</v>
      </c>
      <c r="AV29" s="156">
        <f t="shared" ref="AV29:AV38" si="61">(AC29/I29)*10</f>
        <v>0.55261592323817688</v>
      </c>
      <c r="AW29" s="156">
        <f t="shared" ref="AW29:AW38" si="62">(AD29/J29)*10</f>
        <v>0.77172992674881657</v>
      </c>
      <c r="AX29" s="156">
        <f t="shared" ref="AX29:AX38" si="63">(AE29/K29)*10</f>
        <v>0.59323467465978674</v>
      </c>
      <c r="AY29" s="156">
        <f t="shared" ref="AY29:AY38" si="64">(AF29/L29)*10</f>
        <v>0.61384805672702092</v>
      </c>
      <c r="AZ29" s="156">
        <f t="shared" ref="AZ29:AZ38" si="65">(AG29/M29)*10</f>
        <v>0.53656597117584959</v>
      </c>
      <c r="BA29" s="156">
        <f t="shared" ref="BA29:BA38" si="66">(AH29/N29)*10</f>
        <v>0.64128226769950125</v>
      </c>
      <c r="BB29" s="156">
        <f t="shared" ref="BB29:BC38" si="67">(AI29/O29)*10</f>
        <v>0.68958439007564309</v>
      </c>
      <c r="BC29" s="156">
        <f t="shared" si="67"/>
        <v>0.67786447985421894</v>
      </c>
      <c r="BD29" s="156">
        <f t="shared" ref="BD29:BE44" si="68">(AK29/Q29)*10</f>
        <v>0.75305930833896928</v>
      </c>
      <c r="BE29" s="156">
        <f>(AL29/R29)*10</f>
        <v>0.77904273019214421</v>
      </c>
      <c r="BF29" s="61">
        <f t="shared" ref="BF29:BF45" si="69">IF(BE29="","",(BE29-BD29)/BD29)</f>
        <v>3.4503818710490186E-2</v>
      </c>
      <c r="BH29" s="105"/>
      <c r="BI29" s="105"/>
    </row>
    <row r="30" spans="1:61" ht="20.100000000000001" customHeight="1">
      <c r="A30" s="121" t="s">
        <v>73</v>
      </c>
      <c r="B30" s="19">
        <v>103555.23</v>
      </c>
      <c r="C30" s="154">
        <v>109603.07999999999</v>
      </c>
      <c r="D30" s="154">
        <v>90618.02</v>
      </c>
      <c r="E30" s="154">
        <v>91080.090000000011</v>
      </c>
      <c r="F30" s="154">
        <v>178641.27</v>
      </c>
      <c r="G30" s="154">
        <v>189277.91000000003</v>
      </c>
      <c r="H30" s="154">
        <v>160923.91</v>
      </c>
      <c r="I30" s="154">
        <v>180001.23</v>
      </c>
      <c r="J30" s="154">
        <v>100965.82</v>
      </c>
      <c r="K30" s="154">
        <v>238795.00999999998</v>
      </c>
      <c r="L30" s="154">
        <v>200191.72999999998</v>
      </c>
      <c r="M30" s="154">
        <v>256636.25000000012</v>
      </c>
      <c r="N30" s="154">
        <v>265295.4699999998</v>
      </c>
      <c r="O30" s="154">
        <v>254936.74999999994</v>
      </c>
      <c r="P30" s="154">
        <v>163816.97999999995</v>
      </c>
      <c r="Q30" s="154">
        <v>176976.29999999978</v>
      </c>
      <c r="R30" s="119">
        <v>162874.12999999992</v>
      </c>
      <c r="S30" s="52">
        <f t="shared" ref="S30:S45" si="70">IF(R30="","",(R30-Q30)/Q30)</f>
        <v>-7.9683946381520487E-2</v>
      </c>
      <c r="U30" s="109" t="s">
        <v>73</v>
      </c>
      <c r="V30" s="19">
        <v>4768.4190000000008</v>
      </c>
      <c r="W30" s="154">
        <v>5015.1330000000007</v>
      </c>
      <c r="X30" s="154">
        <v>4911.1499999999996</v>
      </c>
      <c r="Y30" s="154">
        <v>7549.5049999999992</v>
      </c>
      <c r="Z30" s="154">
        <v>9045.7329999999984</v>
      </c>
      <c r="AA30" s="154">
        <v>9256.7200000000012</v>
      </c>
      <c r="AB30" s="154">
        <v>8296.7439999999988</v>
      </c>
      <c r="AC30" s="154">
        <v>9856.137999999999</v>
      </c>
      <c r="AD30" s="154">
        <v>9306.1540000000005</v>
      </c>
      <c r="AE30" s="154">
        <v>13709.666999999996</v>
      </c>
      <c r="AF30" s="154">
        <v>12449.267000000005</v>
      </c>
      <c r="AG30" s="154">
        <v>12684.448000000004</v>
      </c>
      <c r="AH30" s="154">
        <v>16621.906999999996</v>
      </c>
      <c r="AI30" s="154">
        <v>15950.190999999999</v>
      </c>
      <c r="AJ30" s="154">
        <v>11404.307000000001</v>
      </c>
      <c r="AK30" s="154">
        <v>11650.797999999995</v>
      </c>
      <c r="AL30" s="119">
        <v>13181.000999999998</v>
      </c>
      <c r="AM30" s="52">
        <f t="shared" ref="AM30:AM45" si="71">IF(AL30="","",(AL30-AK30)/AK30)</f>
        <v>0.13133890056286307</v>
      </c>
      <c r="AO30" s="125">
        <f t="shared" si="54"/>
        <v>0.46047109354109889</v>
      </c>
      <c r="AP30" s="157">
        <f t="shared" si="55"/>
        <v>0.45757226895448566</v>
      </c>
      <c r="AQ30" s="157">
        <f t="shared" si="56"/>
        <v>0.5419617422671561</v>
      </c>
      <c r="AR30" s="157">
        <f t="shared" si="57"/>
        <v>0.82888642292733761</v>
      </c>
      <c r="AS30" s="157">
        <f t="shared" si="58"/>
        <v>0.50636300335303253</v>
      </c>
      <c r="AT30" s="157">
        <f t="shared" si="59"/>
        <v>0.48905442795728249</v>
      </c>
      <c r="AU30" s="157">
        <f t="shared" si="60"/>
        <v>0.51556937685642856</v>
      </c>
      <c r="AV30" s="157">
        <f t="shared" si="61"/>
        <v>0.54755948056577153</v>
      </c>
      <c r="AW30" s="157">
        <f t="shared" si="62"/>
        <v>0.92171330852361721</v>
      </c>
      <c r="AX30" s="157">
        <f t="shared" si="63"/>
        <v>0.57411865515950256</v>
      </c>
      <c r="AY30" s="157">
        <f t="shared" si="64"/>
        <v>0.6218671970115851</v>
      </c>
      <c r="AZ30" s="157">
        <f t="shared" si="65"/>
        <v>0.49425784549142993</v>
      </c>
      <c r="BA30" s="157">
        <f t="shared" si="66"/>
        <v>0.62654318974990453</v>
      </c>
      <c r="BB30" s="157">
        <f t="shared" si="67"/>
        <v>0.62565287272235182</v>
      </c>
      <c r="BC30" s="157">
        <f t="shared" si="67"/>
        <v>0.69616147239437598</v>
      </c>
      <c r="BD30" s="157">
        <f t="shared" si="68"/>
        <v>0.65832532378629283</v>
      </c>
      <c r="BE30" s="157">
        <f>IF(AL30="","",(AL30/R30)*10)</f>
        <v>0.80927529743366899</v>
      </c>
      <c r="BF30" s="52">
        <f t="shared" si="69"/>
        <v>0.22929388889250432</v>
      </c>
      <c r="BH30" s="105"/>
      <c r="BI30" s="105"/>
    </row>
    <row r="31" spans="1:61" ht="20.100000000000001" customHeight="1">
      <c r="A31" s="121" t="s">
        <v>74</v>
      </c>
      <c r="B31" s="19">
        <v>167818.00999999992</v>
      </c>
      <c r="C31" s="154">
        <v>125233.35</v>
      </c>
      <c r="D31" s="154">
        <v>135773.26999999996</v>
      </c>
      <c r="E31" s="154">
        <v>78339.37000000001</v>
      </c>
      <c r="F31" s="154">
        <v>159104.78000000003</v>
      </c>
      <c r="G31" s="154">
        <v>179761.25999999998</v>
      </c>
      <c r="H31" s="154">
        <v>158233.01999999999</v>
      </c>
      <c r="I31" s="154">
        <v>184735.59</v>
      </c>
      <c r="J31" s="154">
        <v>131251.34</v>
      </c>
      <c r="K31" s="154">
        <v>209712.58</v>
      </c>
      <c r="L31" s="154">
        <v>208979.29</v>
      </c>
      <c r="M31" s="154">
        <v>346550.24000000046</v>
      </c>
      <c r="N31" s="154">
        <v>197385.46999999997</v>
      </c>
      <c r="O31" s="154">
        <v>307397.88</v>
      </c>
      <c r="P31" s="154">
        <v>152254.79</v>
      </c>
      <c r="Q31" s="154">
        <v>150190.68999999992</v>
      </c>
      <c r="R31" s="119">
        <v>152694.66000000012</v>
      </c>
      <c r="S31" s="52">
        <f t="shared" si="70"/>
        <v>1.6671938853201927E-2</v>
      </c>
      <c r="U31" s="109" t="s">
        <v>74</v>
      </c>
      <c r="V31" s="19">
        <v>7424.4470000000001</v>
      </c>
      <c r="W31" s="154">
        <v>5510.3540000000003</v>
      </c>
      <c r="X31" s="154">
        <v>6830.2309999999961</v>
      </c>
      <c r="Y31" s="154">
        <v>7114.5390000000007</v>
      </c>
      <c r="Z31" s="154">
        <v>8082.2549999999983</v>
      </c>
      <c r="AA31" s="154">
        <v>8938.91</v>
      </c>
      <c r="AB31" s="154">
        <v>8489.652</v>
      </c>
      <c r="AC31" s="154">
        <v>9926.7349999999988</v>
      </c>
      <c r="AD31" s="154">
        <v>10260.373</v>
      </c>
      <c r="AE31" s="154">
        <v>11780.022999999999</v>
      </c>
      <c r="AF31" s="154">
        <v>12880.835000000003</v>
      </c>
      <c r="AG31" s="154">
        <v>17712.749</v>
      </c>
      <c r="AH31" s="154">
        <v>13728.199000000006</v>
      </c>
      <c r="AI31" s="154">
        <v>20045.862000000012</v>
      </c>
      <c r="AJ31" s="154">
        <v>12012.421000000002</v>
      </c>
      <c r="AK31" s="154">
        <v>11332.131000000005</v>
      </c>
      <c r="AL31" s="119">
        <v>13929.849999999993</v>
      </c>
      <c r="AM31" s="52">
        <f t="shared" si="71"/>
        <v>0.22923481911742699</v>
      </c>
      <c r="AO31" s="125">
        <f t="shared" si="54"/>
        <v>0.44241062088628053</v>
      </c>
      <c r="AP31" s="157">
        <f t="shared" si="55"/>
        <v>0.44000691509090828</v>
      </c>
      <c r="AQ31" s="157">
        <f t="shared" si="56"/>
        <v>0.50306153781226581</v>
      </c>
      <c r="AR31" s="157">
        <f t="shared" si="57"/>
        <v>0.908169034292719</v>
      </c>
      <c r="AS31" s="157">
        <f t="shared" si="58"/>
        <v>0.50798316681623246</v>
      </c>
      <c r="AT31" s="157">
        <f t="shared" si="59"/>
        <v>0.49726565111971294</v>
      </c>
      <c r="AU31" s="157">
        <f t="shared" si="60"/>
        <v>0.53652846921584385</v>
      </c>
      <c r="AV31" s="157">
        <f t="shared" si="61"/>
        <v>0.5373482716568041</v>
      </c>
      <c r="AW31" s="157">
        <f t="shared" si="62"/>
        <v>0.78173472362263119</v>
      </c>
      <c r="AX31" s="157">
        <f t="shared" si="63"/>
        <v>0.56172228676028879</v>
      </c>
      <c r="AY31" s="157">
        <f t="shared" si="64"/>
        <v>0.61636897129854362</v>
      </c>
      <c r="AZ31" s="157">
        <f t="shared" si="65"/>
        <v>0.51111633914897814</v>
      </c>
      <c r="BA31" s="157">
        <f t="shared" si="66"/>
        <v>0.69550200427620168</v>
      </c>
      <c r="BB31" s="157">
        <f t="shared" si="67"/>
        <v>0.65211451686003852</v>
      </c>
      <c r="BC31" s="157">
        <f t="shared" si="67"/>
        <v>0.78896834707137953</v>
      </c>
      <c r="BD31" s="157">
        <f t="shared" si="68"/>
        <v>0.75451620869442781</v>
      </c>
      <c r="BE31" s="157">
        <f>IF(AL31="","",(AL31/R31)*10)</f>
        <v>0.91226831377076201</v>
      </c>
      <c r="BF31" s="52">
        <f t="shared" ref="BF31" si="72">IF(BE31="","",(BE31-BD31)/BD31)</f>
        <v>0.20907715865945348</v>
      </c>
      <c r="BH31" s="105"/>
      <c r="BI31" s="105"/>
    </row>
    <row r="32" spans="1:61" ht="20.100000000000001" customHeight="1">
      <c r="A32" s="121" t="s">
        <v>75</v>
      </c>
      <c r="B32" s="19">
        <v>169960.15000000005</v>
      </c>
      <c r="C32" s="154">
        <v>125324.62</v>
      </c>
      <c r="D32" s="154">
        <v>131109.87</v>
      </c>
      <c r="E32" s="154">
        <v>110880.58</v>
      </c>
      <c r="F32" s="154">
        <v>139339.33000000002</v>
      </c>
      <c r="G32" s="154">
        <v>172769.00000000006</v>
      </c>
      <c r="H32" s="154">
        <v>120807.59000000001</v>
      </c>
      <c r="I32" s="154">
        <v>195865.48</v>
      </c>
      <c r="J32" s="154">
        <v>150352.84</v>
      </c>
      <c r="K32" s="154">
        <v>244663.81999999998</v>
      </c>
      <c r="L32" s="154">
        <v>232991.83999999994</v>
      </c>
      <c r="M32" s="154">
        <v>238327.95000000016</v>
      </c>
      <c r="N32" s="154">
        <v>208852.24</v>
      </c>
      <c r="O32" s="154">
        <v>266098.18000000005</v>
      </c>
      <c r="P32" s="154">
        <v>162872.00000000003</v>
      </c>
      <c r="Q32" s="154">
        <v>162635.3899999999</v>
      </c>
      <c r="R32" s="119">
        <v>173658.79999999996</v>
      </c>
      <c r="S32" s="52">
        <f t="shared" si="70"/>
        <v>6.7779897106036199E-2</v>
      </c>
      <c r="U32" s="109" t="s">
        <v>75</v>
      </c>
      <c r="V32" s="19">
        <v>6997.9059999999999</v>
      </c>
      <c r="W32" s="154">
        <v>5641.7790000000005</v>
      </c>
      <c r="X32" s="154">
        <v>6955.6630000000014</v>
      </c>
      <c r="Y32" s="154">
        <v>8794.5019999999968</v>
      </c>
      <c r="Z32" s="154">
        <v>7652.6419999999989</v>
      </c>
      <c r="AA32" s="154">
        <v>8505.6460000000006</v>
      </c>
      <c r="AB32" s="154">
        <v>6662.3990000000013</v>
      </c>
      <c r="AC32" s="154">
        <v>10370.893000000004</v>
      </c>
      <c r="AD32" s="154">
        <v>11386.056</v>
      </c>
      <c r="AE32" s="154">
        <v>12901.989000000001</v>
      </c>
      <c r="AF32" s="154">
        <v>14090.422</v>
      </c>
      <c r="AG32" s="154">
        <v>12972.172999999997</v>
      </c>
      <c r="AH32" s="154">
        <v>15175.933000000003</v>
      </c>
      <c r="AI32" s="154">
        <v>16823.397999999997</v>
      </c>
      <c r="AJ32" s="154">
        <v>12183.119000000001</v>
      </c>
      <c r="AK32" s="154">
        <v>11911.394</v>
      </c>
      <c r="AL32" s="119">
        <v>14263.137000000006</v>
      </c>
      <c r="AM32" s="52">
        <f t="shared" si="71"/>
        <v>0.19743642095962957</v>
      </c>
      <c r="AO32" s="125">
        <f t="shared" si="54"/>
        <v>0.4117380456536428</v>
      </c>
      <c r="AP32" s="157">
        <f t="shared" si="55"/>
        <v>0.45017323810756427</v>
      </c>
      <c r="AQ32" s="157">
        <f t="shared" si="56"/>
        <v>0.53052169146380823</v>
      </c>
      <c r="AR32" s="157">
        <f t="shared" si="57"/>
        <v>0.79315079340313666</v>
      </c>
      <c r="AS32" s="157">
        <f t="shared" si="58"/>
        <v>0.54920904241465762</v>
      </c>
      <c r="AT32" s="157">
        <f t="shared" si="59"/>
        <v>0.49231320433642595</v>
      </c>
      <c r="AU32" s="157">
        <f t="shared" si="60"/>
        <v>0.55148844538658548</v>
      </c>
      <c r="AV32" s="157">
        <f t="shared" si="61"/>
        <v>0.52949059732220316</v>
      </c>
      <c r="AW32" s="157">
        <f t="shared" si="62"/>
        <v>0.75728905420077208</v>
      </c>
      <c r="AX32" s="157">
        <f t="shared" si="63"/>
        <v>0.52733538616375741</v>
      </c>
      <c r="AY32" s="157">
        <f t="shared" si="64"/>
        <v>0.60476032121983347</v>
      </c>
      <c r="AZ32" s="157">
        <f t="shared" si="65"/>
        <v>0.54429927333323636</v>
      </c>
      <c r="BA32" s="157">
        <f t="shared" si="66"/>
        <v>0.72663491662813884</v>
      </c>
      <c r="BB32" s="157">
        <f t="shared" si="67"/>
        <v>0.63222521852648494</v>
      </c>
      <c r="BC32" s="157">
        <f t="shared" si="67"/>
        <v>0.74801801414607783</v>
      </c>
      <c r="BD32" s="157">
        <f t="shared" si="68"/>
        <v>0.73239864951902589</v>
      </c>
      <c r="BE32" s="157">
        <f t="shared" ref="BE32:BE40" si="73">IF(AL32="","",(AL32/R32)*10)</f>
        <v>0.82133108140791089</v>
      </c>
      <c r="BF32" s="52">
        <f t="shared" si="69"/>
        <v>0.12142626416267682</v>
      </c>
      <c r="BH32" s="105"/>
      <c r="BI32" s="105"/>
    </row>
    <row r="33" spans="1:61" ht="20.100000000000001" customHeight="1">
      <c r="A33" s="121" t="s">
        <v>76</v>
      </c>
      <c r="B33" s="19">
        <v>105627.73999999999</v>
      </c>
      <c r="C33" s="154">
        <v>146684.46999999994</v>
      </c>
      <c r="D33" s="154">
        <v>105806.44999999998</v>
      </c>
      <c r="E33" s="154">
        <v>156736.06999999992</v>
      </c>
      <c r="F33" s="154">
        <v>207228.25</v>
      </c>
      <c r="G33" s="154">
        <v>181747.00999999995</v>
      </c>
      <c r="H33" s="154">
        <v>156060.43000000002</v>
      </c>
      <c r="I33" s="154">
        <v>208341.1999999999</v>
      </c>
      <c r="J33" s="154">
        <v>123112.9</v>
      </c>
      <c r="K33" s="154">
        <v>228011.36000000013</v>
      </c>
      <c r="L33" s="154">
        <v>207260.46000000002</v>
      </c>
      <c r="M33" s="154">
        <v>271668.90999999992</v>
      </c>
      <c r="N33" s="154">
        <v>297743.68000000011</v>
      </c>
      <c r="O33" s="154">
        <v>271889.82</v>
      </c>
      <c r="P33" s="154">
        <v>165042.3800000003</v>
      </c>
      <c r="Q33" s="154">
        <v>163431.92999999996</v>
      </c>
      <c r="R33" s="119"/>
      <c r="S33" s="52" t="str">
        <f t="shared" si="70"/>
        <v/>
      </c>
      <c r="U33" s="109" t="s">
        <v>76</v>
      </c>
      <c r="V33" s="19">
        <v>5233.5920000000015</v>
      </c>
      <c r="W33" s="154">
        <v>6774.5830000000024</v>
      </c>
      <c r="X33" s="154">
        <v>6184.9250000000011</v>
      </c>
      <c r="Y33" s="154">
        <v>12346.015000000001</v>
      </c>
      <c r="Z33" s="154">
        <v>9823.5429999999997</v>
      </c>
      <c r="AA33" s="154">
        <v>9567.4180000000015</v>
      </c>
      <c r="AB33" s="154">
        <v>8927.2699999999986</v>
      </c>
      <c r="AC33" s="154">
        <v>11110.941999999997</v>
      </c>
      <c r="AD33" s="154">
        <v>11997.332</v>
      </c>
      <c r="AE33" s="154">
        <v>12224.240000000003</v>
      </c>
      <c r="AF33" s="154">
        <v>10503.531999999996</v>
      </c>
      <c r="AG33" s="154">
        <v>13714.956999999997</v>
      </c>
      <c r="AH33" s="154">
        <v>20165.158999999996</v>
      </c>
      <c r="AI33" s="154">
        <v>18190.89599999999</v>
      </c>
      <c r="AJ33" s="154">
        <v>12209.923999999999</v>
      </c>
      <c r="AK33" s="154">
        <v>12706.673000000006</v>
      </c>
      <c r="AL33" s="119"/>
      <c r="AM33" s="52" t="str">
        <f t="shared" si="71"/>
        <v/>
      </c>
      <c r="AO33" s="125">
        <f t="shared" si="54"/>
        <v>0.49547514696423517</v>
      </c>
      <c r="AP33" s="157">
        <f t="shared" si="55"/>
        <v>0.46184732439637305</v>
      </c>
      <c r="AQ33" s="157">
        <f t="shared" si="56"/>
        <v>0.58455084732547036</v>
      </c>
      <c r="AR33" s="157">
        <f t="shared" si="57"/>
        <v>0.78769456194735565</v>
      </c>
      <c r="AS33" s="157">
        <f t="shared" si="58"/>
        <v>0.4740445861025222</v>
      </c>
      <c r="AT33" s="157">
        <f t="shared" si="59"/>
        <v>0.52641405214864356</v>
      </c>
      <c r="AU33" s="157">
        <f t="shared" si="60"/>
        <v>0.57203930554337168</v>
      </c>
      <c r="AV33" s="157">
        <f t="shared" si="61"/>
        <v>0.53330507840023977</v>
      </c>
      <c r="AW33" s="157">
        <f t="shared" si="62"/>
        <v>0.97449836694611214</v>
      </c>
      <c r="AX33" s="157">
        <f t="shared" si="63"/>
        <v>0.53612416504160132</v>
      </c>
      <c r="AY33" s="157">
        <f t="shared" si="64"/>
        <v>0.50677934421259097</v>
      </c>
      <c r="AZ33" s="157">
        <f t="shared" si="65"/>
        <v>0.50484087413609458</v>
      </c>
      <c r="BA33" s="157">
        <f t="shared" si="66"/>
        <v>0.67726572735313773</v>
      </c>
      <c r="BB33" s="157">
        <f t="shared" si="67"/>
        <v>0.66905395722428995</v>
      </c>
      <c r="BC33" s="157">
        <f t="shared" si="67"/>
        <v>0.7398053760494715</v>
      </c>
      <c r="BD33" s="157">
        <f t="shared" si="68"/>
        <v>0.77749023706689446</v>
      </c>
      <c r="BE33" s="157" t="str">
        <f t="shared" si="73"/>
        <v/>
      </c>
      <c r="BF33" s="52" t="str">
        <f t="shared" si="69"/>
        <v/>
      </c>
      <c r="BH33" s="105"/>
      <c r="BI33" s="105"/>
    </row>
    <row r="34" spans="1:61" ht="20.100000000000001" customHeight="1">
      <c r="A34" s="121" t="s">
        <v>77</v>
      </c>
      <c r="B34" s="19">
        <v>172955.39000000004</v>
      </c>
      <c r="C34" s="154">
        <v>88363.709999999992</v>
      </c>
      <c r="D34" s="154">
        <v>120306.19000000003</v>
      </c>
      <c r="E34" s="154">
        <v>142180.06</v>
      </c>
      <c r="F34" s="154">
        <v>163672.61999999994</v>
      </c>
      <c r="G34" s="154">
        <v>227414.28000000014</v>
      </c>
      <c r="H34" s="154">
        <v>160527.01</v>
      </c>
      <c r="I34" s="154">
        <v>247253.33</v>
      </c>
      <c r="J34" s="154">
        <v>159193.67000000001</v>
      </c>
      <c r="K34" s="154">
        <v>248660.12999999995</v>
      </c>
      <c r="L34" s="154">
        <v>200913.27999999997</v>
      </c>
      <c r="M34" s="154">
        <v>276808.68999999983</v>
      </c>
      <c r="N34" s="154">
        <v>225711.80999999991</v>
      </c>
      <c r="O34" s="154">
        <v>318057.70000000054</v>
      </c>
      <c r="P34" s="154">
        <v>158434.60000000015</v>
      </c>
      <c r="Q34" s="154">
        <v>134908.06000000003</v>
      </c>
      <c r="R34" s="119"/>
      <c r="S34" s="52" t="str">
        <f t="shared" si="70"/>
        <v/>
      </c>
      <c r="U34" s="109" t="s">
        <v>77</v>
      </c>
      <c r="V34" s="19">
        <v>8418.2340000000022</v>
      </c>
      <c r="W34" s="154">
        <v>4390.6889999999994</v>
      </c>
      <c r="X34" s="154">
        <v>6848.4070000000011</v>
      </c>
      <c r="Y34" s="154">
        <v>11167.32799999999</v>
      </c>
      <c r="Z34" s="154">
        <v>8872.2850000000017</v>
      </c>
      <c r="AA34" s="154">
        <v>11662.620000000006</v>
      </c>
      <c r="AB34" s="154">
        <v>9423.9899999999961</v>
      </c>
      <c r="AC34" s="154">
        <v>14481.375000000004</v>
      </c>
      <c r="AD34" s="154">
        <v>12803.287</v>
      </c>
      <c r="AE34" s="154">
        <v>13718.046000000006</v>
      </c>
      <c r="AF34" s="154">
        <v>12228.946999999995</v>
      </c>
      <c r="AG34" s="154">
        <v>14526.821999999995</v>
      </c>
      <c r="AH34" s="154">
        <v>14534.652000000002</v>
      </c>
      <c r="AI34" s="154">
        <v>19521.573</v>
      </c>
      <c r="AJ34" s="154">
        <v>13387.991000000004</v>
      </c>
      <c r="AK34" s="154">
        <v>10733.082999999999</v>
      </c>
      <c r="AL34" s="119"/>
      <c r="AM34" s="52" t="str">
        <f t="shared" si="71"/>
        <v/>
      </c>
      <c r="AO34" s="125">
        <f t="shared" si="54"/>
        <v>0.48672862985073784</v>
      </c>
      <c r="AP34" s="157">
        <f t="shared" si="55"/>
        <v>0.49688825876595721</v>
      </c>
      <c r="AQ34" s="157">
        <f t="shared" si="56"/>
        <v>0.56924809937044796</v>
      </c>
      <c r="AR34" s="157">
        <f t="shared" si="57"/>
        <v>0.78543559483657488</v>
      </c>
      <c r="AS34" s="157">
        <f t="shared" si="58"/>
        <v>0.54207508867396426</v>
      </c>
      <c r="AT34" s="157">
        <f t="shared" si="59"/>
        <v>0.51283586940978365</v>
      </c>
      <c r="AU34" s="157">
        <f t="shared" si="60"/>
        <v>0.58706569068968495</v>
      </c>
      <c r="AV34" s="157">
        <f t="shared" si="61"/>
        <v>0.58568978626091728</v>
      </c>
      <c r="AW34" s="157">
        <f t="shared" si="62"/>
        <v>0.80425854872244606</v>
      </c>
      <c r="AX34" s="157">
        <f t="shared" si="63"/>
        <v>0.55167855015599043</v>
      </c>
      <c r="AY34" s="157">
        <f t="shared" si="64"/>
        <v>0.60866792877006426</v>
      </c>
      <c r="AZ34" s="157">
        <f t="shared" si="65"/>
        <v>0.52479645779906703</v>
      </c>
      <c r="BA34" s="157">
        <f t="shared" si="66"/>
        <v>0.64394734152368938</v>
      </c>
      <c r="BB34" s="157">
        <f t="shared" si="67"/>
        <v>0.61377457612250752</v>
      </c>
      <c r="BC34" s="157">
        <f t="shared" si="67"/>
        <v>0.84501687131472492</v>
      </c>
      <c r="BD34" s="157">
        <f t="shared" si="68"/>
        <v>0.79558500804177279</v>
      </c>
      <c r="BE34" s="157" t="str">
        <f t="shared" si="73"/>
        <v/>
      </c>
      <c r="BF34" s="52" t="str">
        <f t="shared" si="69"/>
        <v/>
      </c>
      <c r="BH34" s="105"/>
      <c r="BI34" s="105"/>
    </row>
    <row r="35" spans="1:61" ht="20.100000000000001" customHeight="1">
      <c r="A35" s="121" t="s">
        <v>78</v>
      </c>
      <c r="B35" s="19">
        <v>153575.38000000003</v>
      </c>
      <c r="C35" s="154">
        <v>146031.1</v>
      </c>
      <c r="D35" s="154">
        <v>129411.21999999994</v>
      </c>
      <c r="E35" s="154">
        <v>179559.8899999999</v>
      </c>
      <c r="F35" s="154">
        <v>269358.03999999998</v>
      </c>
      <c r="G35" s="154">
        <v>237433.11000000002</v>
      </c>
      <c r="H35" s="154">
        <v>147722.47000000009</v>
      </c>
      <c r="I35" s="154">
        <v>207140.0799999999</v>
      </c>
      <c r="J35" s="154">
        <v>176201.44</v>
      </c>
      <c r="K35" s="154">
        <v>278510.38</v>
      </c>
      <c r="L35" s="154">
        <v>285531.50000000006</v>
      </c>
      <c r="M35" s="154">
        <v>278816.86</v>
      </c>
      <c r="N35" s="154">
        <v>235748.01999999987</v>
      </c>
      <c r="O35" s="154">
        <v>293866.69000000018</v>
      </c>
      <c r="P35" s="154">
        <v>162795.84</v>
      </c>
      <c r="Q35" s="154">
        <v>239148.15000000002</v>
      </c>
      <c r="R35" s="119"/>
      <c r="S35" s="52" t="str">
        <f t="shared" si="70"/>
        <v/>
      </c>
      <c r="U35" s="109" t="s">
        <v>78</v>
      </c>
      <c r="V35" s="19">
        <v>8202.5570000000007</v>
      </c>
      <c r="W35" s="154">
        <v>7142.6719999999987</v>
      </c>
      <c r="X35" s="154">
        <v>8489.8880000000008</v>
      </c>
      <c r="Y35" s="154">
        <v>14058.68400000001</v>
      </c>
      <c r="Z35" s="154">
        <v>13129.382000000001</v>
      </c>
      <c r="AA35" s="154">
        <v>12275.063000000002</v>
      </c>
      <c r="AB35" s="154">
        <v>8407.0900000000038</v>
      </c>
      <c r="AC35" s="154">
        <v>11587.890000000009</v>
      </c>
      <c r="AD35" s="154">
        <v>14215.772000000001</v>
      </c>
      <c r="AE35" s="154">
        <v>14177.262000000006</v>
      </c>
      <c r="AF35" s="154">
        <v>16500.630999999998</v>
      </c>
      <c r="AG35" s="154">
        <v>15555.110999999997</v>
      </c>
      <c r="AH35" s="154">
        <v>16599.758999999998</v>
      </c>
      <c r="AI35" s="154">
        <v>19060.911</v>
      </c>
      <c r="AJ35" s="154">
        <v>13179.037000000008</v>
      </c>
      <c r="AK35" s="154">
        <v>20227.614999999998</v>
      </c>
      <c r="AL35" s="119"/>
      <c r="AM35" s="52" t="str">
        <f t="shared" si="71"/>
        <v/>
      </c>
      <c r="AO35" s="125">
        <f t="shared" si="54"/>
        <v>0.53410624801970208</v>
      </c>
      <c r="AP35" s="157">
        <f t="shared" si="55"/>
        <v>0.48911992034573448</v>
      </c>
      <c r="AQ35" s="157">
        <f t="shared" si="56"/>
        <v>0.65603956133015395</v>
      </c>
      <c r="AR35" s="157">
        <f t="shared" si="57"/>
        <v>0.7829523620224994</v>
      </c>
      <c r="AS35" s="157">
        <f t="shared" si="58"/>
        <v>0.48743234098377025</v>
      </c>
      <c r="AT35" s="157">
        <f t="shared" si="59"/>
        <v>0.51699036414929667</v>
      </c>
      <c r="AU35" s="157">
        <f t="shared" si="60"/>
        <v>0.56911382540516675</v>
      </c>
      <c r="AV35" s="157">
        <f t="shared" si="61"/>
        <v>0.55942287943501878</v>
      </c>
      <c r="AW35" s="157">
        <f t="shared" si="62"/>
        <v>0.8067909093137946</v>
      </c>
      <c r="AX35" s="157">
        <f t="shared" si="63"/>
        <v>0.5090389090704629</v>
      </c>
      <c r="AY35" s="157">
        <f t="shared" si="64"/>
        <v>0.57789179127346701</v>
      </c>
      <c r="AZ35" s="157">
        <f t="shared" si="65"/>
        <v>0.55789707265191923</v>
      </c>
      <c r="BA35" s="157">
        <f t="shared" si="66"/>
        <v>0.70413142812397767</v>
      </c>
      <c r="BB35" s="157">
        <f t="shared" si="67"/>
        <v>0.64862441537691762</v>
      </c>
      <c r="BC35" s="157">
        <f t="shared" si="67"/>
        <v>0.80954384338076502</v>
      </c>
      <c r="BD35" s="157">
        <f t="shared" si="68"/>
        <v>0.84581942197754811</v>
      </c>
      <c r="BE35" s="157" t="str">
        <f t="shared" si="73"/>
        <v/>
      </c>
      <c r="BF35" s="52" t="str">
        <f t="shared" si="69"/>
        <v/>
      </c>
      <c r="BH35" s="105"/>
      <c r="BI35" s="105"/>
    </row>
    <row r="36" spans="1:61" ht="20.100000000000001" customHeight="1">
      <c r="A36" s="121" t="s">
        <v>79</v>
      </c>
      <c r="B36" s="19">
        <v>172174.69999999992</v>
      </c>
      <c r="C36" s="154">
        <v>197846.85999999996</v>
      </c>
      <c r="D36" s="154">
        <v>108041.16999999998</v>
      </c>
      <c r="E36" s="154">
        <v>128500.73000000004</v>
      </c>
      <c r="F36" s="154">
        <v>196762.29</v>
      </c>
      <c r="G36" s="154">
        <v>236160.21999999988</v>
      </c>
      <c r="H36" s="154">
        <v>161077.74999999983</v>
      </c>
      <c r="I36" s="154">
        <v>171433.78</v>
      </c>
      <c r="J36" s="154">
        <v>180051.81</v>
      </c>
      <c r="K36" s="154">
        <v>296230.03000000038</v>
      </c>
      <c r="L36" s="154">
        <v>286249.10999999993</v>
      </c>
      <c r="M36" s="154">
        <v>219148.08999999985</v>
      </c>
      <c r="N36" s="154">
        <v>242415.37999999992</v>
      </c>
      <c r="O36" s="154">
        <v>251261.66000000012</v>
      </c>
      <c r="P36" s="154">
        <v>160575.1100000001</v>
      </c>
      <c r="Q36" s="154">
        <v>143043.29</v>
      </c>
      <c r="R36" s="119"/>
      <c r="S36" s="52" t="str">
        <f t="shared" si="70"/>
        <v/>
      </c>
      <c r="U36" s="109" t="s">
        <v>79</v>
      </c>
      <c r="V36" s="19">
        <v>7606.0559999999978</v>
      </c>
      <c r="W36" s="154">
        <v>8313.0869999999995</v>
      </c>
      <c r="X36" s="154">
        <v>6909.0559999999987</v>
      </c>
      <c r="Y36" s="154">
        <v>9139.0069999999996</v>
      </c>
      <c r="Z36" s="154">
        <v>8531.6860000000033</v>
      </c>
      <c r="AA36" s="154">
        <v>10841.422999999999</v>
      </c>
      <c r="AB36" s="154">
        <v>9653.1510000000035</v>
      </c>
      <c r="AC36" s="154">
        <v>9956.3179999999975</v>
      </c>
      <c r="AD36" s="154">
        <v>13765.152</v>
      </c>
      <c r="AE36" s="154">
        <v>14750.275999999996</v>
      </c>
      <c r="AF36" s="154">
        <v>15789.42300000001</v>
      </c>
      <c r="AG36" s="154">
        <v>12744.038000000008</v>
      </c>
      <c r="AH36" s="154">
        <v>16420.567999999999</v>
      </c>
      <c r="AI36" s="154">
        <v>16962.044999999998</v>
      </c>
      <c r="AJ36" s="154">
        <v>12223.618</v>
      </c>
      <c r="AK36" s="154">
        <v>11814.141999999998</v>
      </c>
      <c r="AL36" s="119"/>
      <c r="AM36" s="52" t="str">
        <f t="shared" si="71"/>
        <v/>
      </c>
      <c r="AO36" s="125">
        <f t="shared" si="54"/>
        <v>0.44176385961468218</v>
      </c>
      <c r="AP36" s="157">
        <f t="shared" si="55"/>
        <v>0.42017785877420555</v>
      </c>
      <c r="AQ36" s="157">
        <f t="shared" si="56"/>
        <v>0.63948363387771534</v>
      </c>
      <c r="AR36" s="157">
        <f t="shared" si="57"/>
        <v>0.71120273013234991</v>
      </c>
      <c r="AS36" s="157">
        <f t="shared" si="58"/>
        <v>0.43360371542738207</v>
      </c>
      <c r="AT36" s="157">
        <f t="shared" si="59"/>
        <v>0.45907066820991294</v>
      </c>
      <c r="AU36" s="157">
        <f t="shared" si="60"/>
        <v>0.59928518991605073</v>
      </c>
      <c r="AV36" s="157">
        <f t="shared" si="61"/>
        <v>0.5807675710119673</v>
      </c>
      <c r="AW36" s="157">
        <f t="shared" si="62"/>
        <v>0.76451061502797446</v>
      </c>
      <c r="AX36" s="157">
        <f t="shared" si="63"/>
        <v>0.49793317713264845</v>
      </c>
      <c r="AY36" s="157">
        <f t="shared" si="64"/>
        <v>0.55159727832865624</v>
      </c>
      <c r="AZ36" s="157">
        <f t="shared" si="65"/>
        <v>0.58152630944673145</v>
      </c>
      <c r="BA36" s="157">
        <f t="shared" si="66"/>
        <v>0.67737319307050581</v>
      </c>
      <c r="BB36" s="157">
        <f t="shared" si="67"/>
        <v>0.67507493980577815</v>
      </c>
      <c r="BC36" s="157">
        <f t="shared" si="67"/>
        <v>0.76123989577214002</v>
      </c>
      <c r="BD36" s="157">
        <f t="shared" si="68"/>
        <v>0.8259137496068496</v>
      </c>
      <c r="BE36" s="157" t="str">
        <f t="shared" si="73"/>
        <v/>
      </c>
      <c r="BF36" s="52" t="str">
        <f t="shared" si="69"/>
        <v/>
      </c>
      <c r="BH36" s="105"/>
      <c r="BI36" s="105"/>
    </row>
    <row r="37" spans="1:61" ht="20.100000000000001" customHeight="1">
      <c r="A37" s="121" t="s">
        <v>80</v>
      </c>
      <c r="B37" s="19">
        <v>184593.24000000002</v>
      </c>
      <c r="C37" s="154">
        <v>144138.26999999993</v>
      </c>
      <c r="D37" s="154">
        <v>79979.249999999985</v>
      </c>
      <c r="E37" s="154">
        <v>122753.58</v>
      </c>
      <c r="F37" s="154">
        <v>216171.5800000001</v>
      </c>
      <c r="G37" s="154">
        <v>152140.34000000008</v>
      </c>
      <c r="H37" s="154">
        <v>149450.11999999976</v>
      </c>
      <c r="I37" s="154">
        <v>137515.64999999997</v>
      </c>
      <c r="J37" s="154">
        <v>157796.10999999999</v>
      </c>
      <c r="K37" s="154">
        <v>248422.98999999993</v>
      </c>
      <c r="L37" s="154">
        <v>193839.00999999995</v>
      </c>
      <c r="M37" s="154">
        <v>185628.20999999996</v>
      </c>
      <c r="N37" s="154">
        <v>273711.0299999998</v>
      </c>
      <c r="O37" s="154">
        <v>170890.12000000005</v>
      </c>
      <c r="P37" s="154">
        <v>160298.74999999991</v>
      </c>
      <c r="Q37" s="154">
        <v>155627.66999999998</v>
      </c>
      <c r="R37" s="119"/>
      <c r="S37" s="52" t="str">
        <f t="shared" si="70"/>
        <v/>
      </c>
      <c r="U37" s="109" t="s">
        <v>80</v>
      </c>
      <c r="V37" s="19">
        <v>8950.255000000001</v>
      </c>
      <c r="W37" s="154">
        <v>8091.360999999999</v>
      </c>
      <c r="X37" s="154">
        <v>7317.6259999999966</v>
      </c>
      <c r="Y37" s="154">
        <v>9009.7860000000001</v>
      </c>
      <c r="Z37" s="154">
        <v>11821.654999999999</v>
      </c>
      <c r="AA37" s="154">
        <v>8422.7539999999954</v>
      </c>
      <c r="AB37" s="154">
        <v>8932.4599999999973</v>
      </c>
      <c r="AC37" s="154">
        <v>10856.737000000006</v>
      </c>
      <c r="AD37" s="154">
        <v>13503.767</v>
      </c>
      <c r="AE37" s="154">
        <v>13395.533000000005</v>
      </c>
      <c r="AF37" s="154">
        <v>12829.427999999996</v>
      </c>
      <c r="AG37" s="154">
        <v>12358.695999999998</v>
      </c>
      <c r="AH37" s="154">
        <v>19295.445999999996</v>
      </c>
      <c r="AI37" s="154">
        <v>12913.838000000005</v>
      </c>
      <c r="AJ37" s="154">
        <v>13223.329000000003</v>
      </c>
      <c r="AK37" s="154">
        <v>12928.755999999994</v>
      </c>
      <c r="AL37" s="119"/>
      <c r="AM37" s="52" t="str">
        <f t="shared" si="71"/>
        <v/>
      </c>
      <c r="AO37" s="125">
        <f t="shared" si="54"/>
        <v>0.48486363856011194</v>
      </c>
      <c r="AP37" s="157">
        <f t="shared" si="55"/>
        <v>0.56136104589017211</v>
      </c>
      <c r="AQ37" s="157">
        <f t="shared" si="56"/>
        <v>0.91494056270845225</v>
      </c>
      <c r="AR37" s="157">
        <f t="shared" si="57"/>
        <v>0.73397337983951261</v>
      </c>
      <c r="AS37" s="157">
        <f t="shared" si="58"/>
        <v>0.54686443981211563</v>
      </c>
      <c r="AT37" s="157">
        <f t="shared" si="59"/>
        <v>0.55361740351046873</v>
      </c>
      <c r="AU37" s="157">
        <f t="shared" si="60"/>
        <v>0.59768837923984341</v>
      </c>
      <c r="AV37" s="157">
        <f t="shared" si="61"/>
        <v>0.78949101429546453</v>
      </c>
      <c r="AW37" s="157">
        <f t="shared" si="62"/>
        <v>0.85577312393822647</v>
      </c>
      <c r="AX37" s="157">
        <f t="shared" si="63"/>
        <v>0.5392227587309858</v>
      </c>
      <c r="AY37" s="157">
        <f t="shared" si="64"/>
        <v>0.66185996306935324</v>
      </c>
      <c r="AZ37" s="157">
        <f t="shared" si="65"/>
        <v>0.66577682346880351</v>
      </c>
      <c r="BA37" s="157">
        <f t="shared" si="66"/>
        <v>0.70495682983619656</v>
      </c>
      <c r="BB37" s="157">
        <f t="shared" si="67"/>
        <v>0.7556807848224345</v>
      </c>
      <c r="BC37" s="157">
        <f t="shared" si="67"/>
        <v>0.82491778632085466</v>
      </c>
      <c r="BD37" s="157">
        <f t="shared" si="68"/>
        <v>0.83074918489751814</v>
      </c>
      <c r="BE37" s="157" t="str">
        <f t="shared" si="73"/>
        <v/>
      </c>
      <c r="BF37" s="52" t="str">
        <f t="shared" si="69"/>
        <v/>
      </c>
      <c r="BH37" s="105"/>
      <c r="BI37" s="105"/>
    </row>
    <row r="38" spans="1:61" ht="20.100000000000001" customHeight="1">
      <c r="A38" s="121" t="s">
        <v>81</v>
      </c>
      <c r="B38" s="19">
        <v>174808.49999999997</v>
      </c>
      <c r="C38" s="154">
        <v>100779.39000000001</v>
      </c>
      <c r="D38" s="154">
        <v>69029.49000000002</v>
      </c>
      <c r="E38" s="154">
        <v>154336.00999999978</v>
      </c>
      <c r="F38" s="154">
        <v>191835.92000000007</v>
      </c>
      <c r="G38" s="154">
        <v>123373.27999999998</v>
      </c>
      <c r="H38" s="154">
        <v>139248.31999999989</v>
      </c>
      <c r="I38" s="154">
        <v>159507.64999999994</v>
      </c>
      <c r="J38" s="154">
        <v>217628.21</v>
      </c>
      <c r="K38" s="154">
        <v>280094.85000000021</v>
      </c>
      <c r="L38" s="154">
        <v>221001.43999999986</v>
      </c>
      <c r="M38" s="154">
        <v>221954.72000000006</v>
      </c>
      <c r="N38" s="154">
        <v>259229.09000000003</v>
      </c>
      <c r="O38" s="154">
        <v>168577.83999999991</v>
      </c>
      <c r="P38" s="154">
        <v>145688.35999999993</v>
      </c>
      <c r="Q38" s="154">
        <v>143879.23000000013</v>
      </c>
      <c r="R38" s="119"/>
      <c r="S38" s="52" t="str">
        <f t="shared" si="70"/>
        <v/>
      </c>
      <c r="U38" s="109" t="s">
        <v>81</v>
      </c>
      <c r="V38" s="19">
        <v>8836.2159999999967</v>
      </c>
      <c r="W38" s="154">
        <v>6184.2449999999999</v>
      </c>
      <c r="X38" s="154">
        <v>6843.8590000000013</v>
      </c>
      <c r="Y38" s="154">
        <v>12325.401000000003</v>
      </c>
      <c r="Z38" s="154">
        <v>11790.632999999998</v>
      </c>
      <c r="AA38" s="154">
        <v>8857.4580000000024</v>
      </c>
      <c r="AB38" s="154">
        <v>10603.755000000001</v>
      </c>
      <c r="AC38" s="154">
        <v>13090.348000000009</v>
      </c>
      <c r="AD38" s="154">
        <v>16694.899000000001</v>
      </c>
      <c r="AE38" s="154">
        <v>17343.396999999994</v>
      </c>
      <c r="AF38" s="154">
        <v>14141.986999999999</v>
      </c>
      <c r="AG38" s="154">
        <v>13795.060000000012</v>
      </c>
      <c r="AH38" s="154">
        <v>17489.275999999998</v>
      </c>
      <c r="AI38" s="154">
        <v>12546.419000000004</v>
      </c>
      <c r="AJ38" s="154">
        <v>11867.11</v>
      </c>
      <c r="AK38" s="154">
        <v>14554.025000000011</v>
      </c>
      <c r="AL38" s="119"/>
      <c r="AM38" s="52" t="str">
        <f t="shared" si="71"/>
        <v/>
      </c>
      <c r="AO38" s="125">
        <f t="shared" si="54"/>
        <v>0.50547976786025839</v>
      </c>
      <c r="AP38" s="157">
        <f t="shared" si="55"/>
        <v>0.61364183688748253</v>
      </c>
      <c r="AQ38" s="157">
        <f t="shared" si="56"/>
        <v>0.99143989040046498</v>
      </c>
      <c r="AR38" s="157">
        <f t="shared" si="57"/>
        <v>0.79860824444016809</v>
      </c>
      <c r="AS38" s="157">
        <f t="shared" si="58"/>
        <v>0.61462071336796531</v>
      </c>
      <c r="AT38" s="157">
        <f t="shared" si="59"/>
        <v>0.7179397354111039</v>
      </c>
      <c r="AU38" s="157">
        <f t="shared" si="60"/>
        <v>0.76149967195295487</v>
      </c>
      <c r="AV38" s="157">
        <f t="shared" si="61"/>
        <v>0.82067211196453671</v>
      </c>
      <c r="AW38" s="157">
        <f t="shared" si="62"/>
        <v>0.76712936250314256</v>
      </c>
      <c r="AX38" s="157">
        <f t="shared" si="63"/>
        <v>0.61919728263479246</v>
      </c>
      <c r="AY38" s="157">
        <f t="shared" si="64"/>
        <v>0.63990474451207224</v>
      </c>
      <c r="AZ38" s="157">
        <f t="shared" si="65"/>
        <v>0.62152586797883858</v>
      </c>
      <c r="BA38" s="157">
        <f t="shared" si="66"/>
        <v>0.67466486882317089</v>
      </c>
      <c r="BB38" s="157">
        <f t="shared" si="67"/>
        <v>0.7442507864616138</v>
      </c>
      <c r="BC38" s="157">
        <f t="shared" si="67"/>
        <v>0.81455443660701554</v>
      </c>
      <c r="BD38" s="157">
        <f t="shared" si="68"/>
        <v>1.0115445432950954</v>
      </c>
      <c r="BE38" s="157" t="str">
        <f t="shared" si="73"/>
        <v/>
      </c>
      <c r="BF38" s="52" t="str">
        <f t="shared" si="69"/>
        <v/>
      </c>
      <c r="BH38" s="105"/>
      <c r="BI38" s="105"/>
    </row>
    <row r="39" spans="1:61" ht="20.100000000000001" customHeight="1">
      <c r="A39" s="121" t="s">
        <v>82</v>
      </c>
      <c r="B39" s="19">
        <v>143517.88</v>
      </c>
      <c r="C39" s="154">
        <v>108144.17000000003</v>
      </c>
      <c r="D39" s="154">
        <v>125852.90000000002</v>
      </c>
      <c r="E39" s="154">
        <v>102029.78999999992</v>
      </c>
      <c r="F39" s="154">
        <v>191064.2</v>
      </c>
      <c r="G39" s="154">
        <v>143527.37999999992</v>
      </c>
      <c r="H39" s="154">
        <v>151132.13000000012</v>
      </c>
      <c r="I39" s="154">
        <v>135712.65999999989</v>
      </c>
      <c r="J39" s="154">
        <v>269199.01</v>
      </c>
      <c r="K39" s="154">
        <v>227951.96000000008</v>
      </c>
      <c r="L39" s="154">
        <v>225932.47000000003</v>
      </c>
      <c r="M39" s="154">
        <v>214073.61999999997</v>
      </c>
      <c r="N39" s="154">
        <v>276422.24000000005</v>
      </c>
      <c r="O39" s="154">
        <v>185077.00999999983</v>
      </c>
      <c r="P39" s="154">
        <v>187198.09000000003</v>
      </c>
      <c r="Q39" s="154">
        <v>186537.60999999969</v>
      </c>
      <c r="R39" s="119"/>
      <c r="S39" s="52" t="str">
        <f t="shared" si="70"/>
        <v/>
      </c>
      <c r="U39" s="109" t="s">
        <v>82</v>
      </c>
      <c r="V39" s="19">
        <v>8561.616</v>
      </c>
      <c r="W39" s="154">
        <v>7679.9049999999988</v>
      </c>
      <c r="X39" s="154">
        <v>10402.912</v>
      </c>
      <c r="Y39" s="154">
        <v>7707.6290000000035</v>
      </c>
      <c r="Z39" s="154">
        <v>12654.747000000003</v>
      </c>
      <c r="AA39" s="154">
        <v>9979.3469999999979</v>
      </c>
      <c r="AB39" s="154">
        <v>10712.686999999996</v>
      </c>
      <c r="AC39" s="154">
        <v>11080.005999999999</v>
      </c>
      <c r="AD39" s="154">
        <v>17646.002</v>
      </c>
      <c r="AE39" s="154">
        <v>15712.195</v>
      </c>
      <c r="AF39" s="154">
        <v>14615.516000000009</v>
      </c>
      <c r="AG39" s="154">
        <v>15584.514000000003</v>
      </c>
      <c r="AH39" s="154">
        <v>20862.162</v>
      </c>
      <c r="AI39" s="154">
        <v>15077.397000000003</v>
      </c>
      <c r="AJ39" s="154">
        <v>15289.810999999994</v>
      </c>
      <c r="AK39" s="154">
        <v>16281.773999999996</v>
      </c>
      <c r="AL39" s="119"/>
      <c r="AM39" s="52" t="str">
        <f t="shared" si="71"/>
        <v/>
      </c>
      <c r="AO39" s="125">
        <f t="shared" ref="AO39:AP45" si="74">(V39/B39)*10</f>
        <v>0.59655396247491954</v>
      </c>
      <c r="AP39" s="157">
        <f t="shared" si="74"/>
        <v>0.7101543245465749</v>
      </c>
      <c r="AQ39" s="157">
        <f t="shared" ref="AQ39:BC41" si="75">IF(X39="","",(X39/D39)*10)</f>
        <v>0.82659295097689434</v>
      </c>
      <c r="AR39" s="157">
        <f t="shared" si="75"/>
        <v>0.75542927217629385</v>
      </c>
      <c r="AS39" s="157">
        <f t="shared" si="75"/>
        <v>0.66232957299169615</v>
      </c>
      <c r="AT39" s="157">
        <f t="shared" si="75"/>
        <v>0.69529221532504837</v>
      </c>
      <c r="AU39" s="157">
        <f t="shared" si="75"/>
        <v>0.70882922115899427</v>
      </c>
      <c r="AV39" s="157">
        <f t="shared" si="75"/>
        <v>0.81643127472411259</v>
      </c>
      <c r="AW39" s="157">
        <f t="shared" si="75"/>
        <v>0.6555002561116402</v>
      </c>
      <c r="AX39" s="157">
        <f t="shared" si="75"/>
        <v>0.68927659143619535</v>
      </c>
      <c r="AY39" s="157">
        <f t="shared" si="75"/>
        <v>0.64689754420867462</v>
      </c>
      <c r="AZ39" s="157">
        <f t="shared" si="75"/>
        <v>0.72799787288130147</v>
      </c>
      <c r="BA39" s="157">
        <f t="shared" si="75"/>
        <v>0.75472082130583984</v>
      </c>
      <c r="BB39" s="157">
        <f t="shared" si="75"/>
        <v>0.81465531564401306</v>
      </c>
      <c r="BC39" s="157">
        <f t="shared" si="75"/>
        <v>0.81677174163475663</v>
      </c>
      <c r="BD39" s="157">
        <f t="shared" ref="BD39:BD41" si="76">IF(AK39="","",(AK39/Q39)*10)</f>
        <v>0.87284135354795334</v>
      </c>
      <c r="BE39" s="157" t="str">
        <f t="shared" si="73"/>
        <v/>
      </c>
      <c r="BF39" s="52" t="str">
        <f t="shared" si="69"/>
        <v/>
      </c>
      <c r="BH39" s="105"/>
      <c r="BI39" s="105"/>
    </row>
    <row r="40" spans="1:61" ht="20.100000000000001" customHeight="1" thickBot="1">
      <c r="A40" s="121" t="s">
        <v>83</v>
      </c>
      <c r="B40" s="19">
        <v>152820.21000000002</v>
      </c>
      <c r="C40" s="154">
        <v>216465.13999999996</v>
      </c>
      <c r="D40" s="154">
        <v>85804.429999999964</v>
      </c>
      <c r="E40" s="154">
        <v>229961.75</v>
      </c>
      <c r="F40" s="154">
        <v>233293.19000000015</v>
      </c>
      <c r="G40" s="154">
        <v>149139.44999999995</v>
      </c>
      <c r="H40" s="154">
        <v>169639.46999999994</v>
      </c>
      <c r="I40" s="154">
        <v>161502.75000000003</v>
      </c>
      <c r="J40" s="154">
        <v>201567.8</v>
      </c>
      <c r="K40" s="154">
        <v>231272.66000000015</v>
      </c>
      <c r="L40" s="154">
        <v>249366.14000000007</v>
      </c>
      <c r="M40" s="154">
        <v>245043.78000000009</v>
      </c>
      <c r="N40" s="154">
        <v>297016.51000000018</v>
      </c>
      <c r="O40" s="154">
        <v>191789.1699999999</v>
      </c>
      <c r="P40" s="154">
        <v>177960.38999999987</v>
      </c>
      <c r="Q40" s="154">
        <v>171199.67999999985</v>
      </c>
      <c r="R40" s="119"/>
      <c r="S40" s="52" t="str">
        <f t="shared" si="70"/>
        <v/>
      </c>
      <c r="U40" s="110" t="s">
        <v>83</v>
      </c>
      <c r="V40" s="19">
        <v>8577.6339999999964</v>
      </c>
      <c r="W40" s="154">
        <v>10729.738000000001</v>
      </c>
      <c r="X40" s="154">
        <v>8400.3320000000022</v>
      </c>
      <c r="Y40" s="154">
        <v>14080.129999999997</v>
      </c>
      <c r="Z40" s="154">
        <v>13582.820000000003</v>
      </c>
      <c r="AA40" s="154">
        <v>9345.7980000000007</v>
      </c>
      <c r="AB40" s="154">
        <v>11478.792000000003</v>
      </c>
      <c r="AC40" s="154">
        <v>14722.865999999998</v>
      </c>
      <c r="AD40" s="154">
        <v>13500.736999999999</v>
      </c>
      <c r="AE40" s="154">
        <v>16104.085999999999</v>
      </c>
      <c r="AF40" s="154">
        <v>14131.660999999996</v>
      </c>
      <c r="AG40" s="154">
        <v>17317.553000000004</v>
      </c>
      <c r="AH40" s="154">
        <v>19544.043999999998</v>
      </c>
      <c r="AI40" s="154">
        <v>13271.178999999998</v>
      </c>
      <c r="AJ40" s="154">
        <v>13490.310000000005</v>
      </c>
      <c r="AK40" s="154">
        <v>14519.300999999999</v>
      </c>
      <c r="AL40" s="119"/>
      <c r="AM40" s="52" t="str">
        <f t="shared" si="71"/>
        <v/>
      </c>
      <c r="AO40" s="125">
        <f t="shared" si="74"/>
        <v>0.56128924309160388</v>
      </c>
      <c r="AP40" s="157">
        <f t="shared" si="74"/>
        <v>0.49567972006947647</v>
      </c>
      <c r="AQ40" s="157">
        <f t="shared" si="75"/>
        <v>0.9790091257525988</v>
      </c>
      <c r="AR40" s="157">
        <f t="shared" si="75"/>
        <v>0.61228139027468687</v>
      </c>
      <c r="AS40" s="157">
        <f t="shared" si="75"/>
        <v>0.5822210241113337</v>
      </c>
      <c r="AT40" s="157">
        <f t="shared" si="75"/>
        <v>0.62664828118918259</v>
      </c>
      <c r="AU40" s="157">
        <f t="shared" si="75"/>
        <v>0.67665809142176681</v>
      </c>
      <c r="AV40" s="157">
        <f t="shared" si="75"/>
        <v>0.91161704676855315</v>
      </c>
      <c r="AW40" s="157">
        <f t="shared" si="75"/>
        <v>0.66978639445387611</v>
      </c>
      <c r="AX40" s="157">
        <f t="shared" si="75"/>
        <v>0.69632467581771174</v>
      </c>
      <c r="AY40" s="157">
        <f t="shared" si="75"/>
        <v>0.56670328216974419</v>
      </c>
      <c r="AZ40" s="157">
        <f t="shared" si="75"/>
        <v>0.70671261274209851</v>
      </c>
      <c r="BA40" s="157">
        <f t="shared" si="75"/>
        <v>0.65801204114882317</v>
      </c>
      <c r="BB40" s="157">
        <f t="shared" si="75"/>
        <v>0.69196706988199619</v>
      </c>
      <c r="BC40" s="157">
        <f t="shared" si="75"/>
        <v>0.75805127197125244</v>
      </c>
      <c r="BD40" s="157">
        <f t="shared" si="76"/>
        <v>0.84809159690018188</v>
      </c>
      <c r="BE40" s="157" t="str">
        <f t="shared" si="73"/>
        <v/>
      </c>
      <c r="BF40" s="52" t="str">
        <f t="shared" si="69"/>
        <v/>
      </c>
      <c r="BH40" s="105"/>
      <c r="BI40" s="105"/>
    </row>
    <row r="41" spans="1:61" ht="20.100000000000001" customHeight="1" thickBot="1">
      <c r="A41" s="35" t="str">
        <f>A19</f>
        <v>jan-abr</v>
      </c>
      <c r="B41" s="167">
        <f>SUM(B29:B32)</f>
        <v>553446.31999999995</v>
      </c>
      <c r="C41" s="168">
        <f t="shared" ref="C41:R41" si="77">SUM(C29:C32)</f>
        <v>485061.35</v>
      </c>
      <c r="D41" s="168">
        <f t="shared" si="77"/>
        <v>468820.27999999991</v>
      </c>
      <c r="E41" s="168">
        <f t="shared" si="77"/>
        <v>380235.41000000003</v>
      </c>
      <c r="F41" s="168">
        <f t="shared" si="77"/>
        <v>658224.49</v>
      </c>
      <c r="G41" s="168">
        <f t="shared" si="77"/>
        <v>707136.81999999983</v>
      </c>
      <c r="H41" s="168">
        <f t="shared" si="77"/>
        <v>567302.74</v>
      </c>
      <c r="I41" s="168">
        <f t="shared" si="77"/>
        <v>725969.91999999993</v>
      </c>
      <c r="J41" s="168">
        <f t="shared" si="77"/>
        <v>490442.66000000003</v>
      </c>
      <c r="K41" s="168">
        <f t="shared" si="77"/>
        <v>894234.32</v>
      </c>
      <c r="L41" s="168">
        <f t="shared" si="77"/>
        <v>873245.67999999993</v>
      </c>
      <c r="M41" s="168">
        <f t="shared" si="77"/>
        <v>1055779.9100000008</v>
      </c>
      <c r="N41" s="168">
        <f t="shared" si="77"/>
        <v>860863.37999999966</v>
      </c>
      <c r="O41" s="168">
        <f t="shared" si="77"/>
        <v>1039024.99</v>
      </c>
      <c r="P41" s="168">
        <f t="shared" si="77"/>
        <v>623170.74</v>
      </c>
      <c r="Q41" s="168">
        <f t="shared" si="77"/>
        <v>646089.3399999995</v>
      </c>
      <c r="R41" s="169">
        <f t="shared" si="77"/>
        <v>649222.18999999994</v>
      </c>
      <c r="S41" s="61">
        <f t="shared" si="70"/>
        <v>4.8489424078726404E-3</v>
      </c>
      <c r="U41" s="109"/>
      <c r="V41" s="167">
        <f>SUM(V29:V32)</f>
        <v>24207.769</v>
      </c>
      <c r="W41" s="168">
        <f t="shared" ref="W41:AL41" si="78">SUM(W29:W32)</f>
        <v>21437.940000000002</v>
      </c>
      <c r="X41" s="168">
        <f t="shared" si="78"/>
        <v>23951.557999999997</v>
      </c>
      <c r="Y41" s="168">
        <f t="shared" si="78"/>
        <v>31534.954999999998</v>
      </c>
      <c r="Z41" s="168">
        <f t="shared" si="78"/>
        <v>33937.219999999994</v>
      </c>
      <c r="AA41" s="168">
        <f t="shared" si="78"/>
        <v>34619.826000000001</v>
      </c>
      <c r="AB41" s="168">
        <f t="shared" si="78"/>
        <v>30929.791000000001</v>
      </c>
      <c r="AC41" s="168">
        <f t="shared" si="78"/>
        <v>39292.244000000006</v>
      </c>
      <c r="AD41" s="168">
        <f t="shared" si="78"/>
        <v>39277.438999999998</v>
      </c>
      <c r="AE41" s="168">
        <f t="shared" si="78"/>
        <v>50319.428</v>
      </c>
      <c r="AF41" s="168">
        <f t="shared" si="78"/>
        <v>53605.498</v>
      </c>
      <c r="AG41" s="168">
        <f t="shared" si="78"/>
        <v>54866.125999999989</v>
      </c>
      <c r="AH41" s="168">
        <f t="shared" si="78"/>
        <v>57667.449000000008</v>
      </c>
      <c r="AI41" s="168">
        <f t="shared" si="78"/>
        <v>67341.559000000008</v>
      </c>
      <c r="AJ41" s="168">
        <f t="shared" si="78"/>
        <v>45376.481000000007</v>
      </c>
      <c r="AK41" s="168">
        <f t="shared" si="78"/>
        <v>46663.65800000001</v>
      </c>
      <c r="AL41" s="169">
        <f t="shared" si="78"/>
        <v>53838.251000000004</v>
      </c>
      <c r="AM41" s="61">
        <f t="shared" si="71"/>
        <v>0.15375119113036514</v>
      </c>
      <c r="AO41" s="172">
        <f t="shared" si="74"/>
        <v>0.43740048718726693</v>
      </c>
      <c r="AP41" s="173">
        <f t="shared" si="74"/>
        <v>0.44196347534183056</v>
      </c>
      <c r="AQ41" s="173">
        <f t="shared" si="75"/>
        <v>0.51088997259248259</v>
      </c>
      <c r="AR41" s="173">
        <f t="shared" si="75"/>
        <v>0.82935345237835678</v>
      </c>
      <c r="AS41" s="173">
        <f t="shared" si="75"/>
        <v>0.51558731884922715</v>
      </c>
      <c r="AT41" s="173">
        <f t="shared" si="75"/>
        <v>0.48957747667558887</v>
      </c>
      <c r="AU41" s="173">
        <f t="shared" si="75"/>
        <v>0.54520785498057001</v>
      </c>
      <c r="AV41" s="173">
        <f t="shared" si="75"/>
        <v>0.54123790693697083</v>
      </c>
      <c r="AW41" s="173">
        <f t="shared" si="75"/>
        <v>0.80085690343494986</v>
      </c>
      <c r="AX41" s="173">
        <f t="shared" si="75"/>
        <v>0.5627096486299028</v>
      </c>
      <c r="AY41" s="173">
        <f t="shared" si="75"/>
        <v>0.61386502364374718</v>
      </c>
      <c r="AZ41" s="173">
        <f t="shared" si="75"/>
        <v>0.51967389680676856</v>
      </c>
      <c r="BA41" s="173">
        <f t="shared" si="75"/>
        <v>0.66987922055646076</v>
      </c>
      <c r="BB41" s="173">
        <f t="shared" si="75"/>
        <v>0.6481226115649058</v>
      </c>
      <c r="BC41" s="173">
        <f t="shared" si="75"/>
        <v>0.72815487132788059</v>
      </c>
      <c r="BD41" s="173">
        <f t="shared" si="76"/>
        <v>0.72224776220576636</v>
      </c>
      <c r="BE41" s="173">
        <f>IF(AL41="","",(AL41/R41)*10)</f>
        <v>0.82927311834489215</v>
      </c>
      <c r="BF41" s="61">
        <f t="shared" si="69"/>
        <v>0.14818371442545855</v>
      </c>
      <c r="BH41" s="105"/>
      <c r="BI41" s="105"/>
    </row>
    <row r="42" spans="1:61" ht="20.100000000000001" customHeight="1">
      <c r="A42" s="121" t="s">
        <v>84</v>
      </c>
      <c r="B42" s="19">
        <f>SUM(B29:B31)</f>
        <v>383486.16999999993</v>
      </c>
      <c r="C42" s="154">
        <f>SUM(C29:C31)</f>
        <v>359736.73</v>
      </c>
      <c r="D42" s="154">
        <f>SUM(D29:D31)</f>
        <v>337710.40999999992</v>
      </c>
      <c r="E42" s="154">
        <f t="shared" ref="E42:Q42" si="79">SUM(E29:E31)</f>
        <v>269354.83</v>
      </c>
      <c r="F42" s="154">
        <f t="shared" si="79"/>
        <v>518885.16000000003</v>
      </c>
      <c r="G42" s="154">
        <f t="shared" si="79"/>
        <v>534367.81999999983</v>
      </c>
      <c r="H42" s="154">
        <f t="shared" si="79"/>
        <v>446495.15</v>
      </c>
      <c r="I42" s="154">
        <f t="shared" si="79"/>
        <v>530104.43999999994</v>
      </c>
      <c r="J42" s="154">
        <f t="shared" si="79"/>
        <v>340089.82</v>
      </c>
      <c r="K42" s="154">
        <f t="shared" si="79"/>
        <v>649570.5</v>
      </c>
      <c r="L42" s="154">
        <f t="shared" si="79"/>
        <v>640253.84</v>
      </c>
      <c r="M42" s="154">
        <f t="shared" si="79"/>
        <v>817451.96000000066</v>
      </c>
      <c r="N42" s="154">
        <f t="shared" si="79"/>
        <v>652011.13999999966</v>
      </c>
      <c r="O42" s="154">
        <f t="shared" ref="O42:P42" si="80">SUM(O29:O31)</f>
        <v>772926.80999999994</v>
      </c>
      <c r="P42" s="154">
        <f t="shared" si="80"/>
        <v>460298.74</v>
      </c>
      <c r="Q42" s="154">
        <f t="shared" si="79"/>
        <v>483453.9499999996</v>
      </c>
      <c r="R42" s="119">
        <f>IF(R31="","",SUM(R29:R31))</f>
        <v>475563.39</v>
      </c>
      <c r="S42" s="61">
        <f t="shared" si="70"/>
        <v>-1.6321223562243307E-2</v>
      </c>
      <c r="U42" s="108" t="s">
        <v>84</v>
      </c>
      <c r="V42" s="19">
        <f>SUM(V29:V31)</f>
        <v>17209.863000000001</v>
      </c>
      <c r="W42" s="154">
        <f>SUM(W29:W31)</f>
        <v>15796.161</v>
      </c>
      <c r="X42" s="154">
        <f>SUM(X29:X31)</f>
        <v>16995.894999999997</v>
      </c>
      <c r="Y42" s="154">
        <f t="shared" ref="Y42:AK42" si="81">SUM(Y29:Y31)</f>
        <v>22740.453000000001</v>
      </c>
      <c r="Z42" s="154">
        <f t="shared" si="81"/>
        <v>26284.577999999994</v>
      </c>
      <c r="AA42" s="154">
        <f t="shared" si="81"/>
        <v>26114.18</v>
      </c>
      <c r="AB42" s="154">
        <f t="shared" si="81"/>
        <v>24267.392</v>
      </c>
      <c r="AC42" s="154">
        <f t="shared" si="81"/>
        <v>28921.351000000002</v>
      </c>
      <c r="AD42" s="154">
        <f t="shared" si="81"/>
        <v>27891.383000000002</v>
      </c>
      <c r="AE42" s="154">
        <f t="shared" si="81"/>
        <v>37417.438999999998</v>
      </c>
      <c r="AF42" s="154">
        <f t="shared" si="81"/>
        <v>39515.076000000001</v>
      </c>
      <c r="AG42" s="154">
        <f t="shared" si="81"/>
        <v>41893.952999999994</v>
      </c>
      <c r="AH42" s="154">
        <f t="shared" si="81"/>
        <v>42491.516000000003</v>
      </c>
      <c r="AI42" s="154">
        <f t="shared" ref="AI42:AJ42" si="82">SUM(AI29:AI31)</f>
        <v>50518.161000000007</v>
      </c>
      <c r="AJ42" s="154">
        <f t="shared" si="82"/>
        <v>33193.362000000008</v>
      </c>
      <c r="AK42" s="154">
        <f t="shared" si="81"/>
        <v>34752.26400000001</v>
      </c>
      <c r="AL42" s="119">
        <f>IF(AL31="","",SUM(AL29:AL31))</f>
        <v>39575.113999999994</v>
      </c>
      <c r="AM42" s="61">
        <f t="shared" si="71"/>
        <v>0.13877800882267649</v>
      </c>
      <c r="AO42" s="124">
        <f t="shared" si="74"/>
        <v>0.44877401967325198</v>
      </c>
      <c r="AP42" s="156">
        <f t="shared" si="74"/>
        <v>0.43910336873301764</v>
      </c>
      <c r="AQ42" s="156">
        <f t="shared" ref="AQ42:BC44" si="83">(X42/D42)*10</f>
        <v>0.50326831796508742</v>
      </c>
      <c r="AR42" s="156">
        <f t="shared" si="83"/>
        <v>0.84425636622146327</v>
      </c>
      <c r="AS42" s="156">
        <f t="shared" si="83"/>
        <v>0.50655867668290977</v>
      </c>
      <c r="AT42" s="156">
        <f t="shared" si="83"/>
        <v>0.48869297556129054</v>
      </c>
      <c r="AU42" s="156">
        <f t="shared" si="83"/>
        <v>0.54350852411274786</v>
      </c>
      <c r="AV42" s="156">
        <f t="shared" si="83"/>
        <v>0.54557835810618771</v>
      </c>
      <c r="AW42" s="156">
        <f t="shared" si="83"/>
        <v>0.8201181382024314</v>
      </c>
      <c r="AX42" s="156">
        <f t="shared" si="83"/>
        <v>0.57603353292675696</v>
      </c>
      <c r="AY42" s="156">
        <f t="shared" si="83"/>
        <v>0.61717827416700854</v>
      </c>
      <c r="AZ42" s="156">
        <f t="shared" si="83"/>
        <v>0.51249437336965908</v>
      </c>
      <c r="BA42" s="156">
        <f t="shared" si="83"/>
        <v>0.65169923323702761</v>
      </c>
      <c r="BB42" s="156">
        <f t="shared" si="83"/>
        <v>0.65359566192302232</v>
      </c>
      <c r="BC42" s="156">
        <f t="shared" si="83"/>
        <v>0.72112650145425139</v>
      </c>
      <c r="BD42" s="156">
        <f t="shared" si="68"/>
        <v>0.71883297261300771</v>
      </c>
      <c r="BE42" s="156">
        <f t="shared" si="68"/>
        <v>0.83217326716423634</v>
      </c>
      <c r="BF42" s="61">
        <f t="shared" si="69"/>
        <v>0.1576726428383339</v>
      </c>
      <c r="BH42" s="105"/>
      <c r="BI42" s="105"/>
    </row>
    <row r="43" spans="1:61" ht="20.100000000000001" customHeight="1">
      <c r="A43" s="121" t="s">
        <v>85</v>
      </c>
      <c r="B43" s="19">
        <f>SUM(B32:B34)</f>
        <v>448543.28</v>
      </c>
      <c r="C43" s="154">
        <f>SUM(C32:C34)</f>
        <v>360372.79999999993</v>
      </c>
      <c r="D43" s="154">
        <f>SUM(D32:D34)</f>
        <v>357222.51</v>
      </c>
      <c r="E43" s="154">
        <f t="shared" ref="E43:Q43" si="84">SUM(E32:E34)</f>
        <v>409796.7099999999</v>
      </c>
      <c r="F43" s="154">
        <f t="shared" si="84"/>
        <v>510240.19999999995</v>
      </c>
      <c r="G43" s="154">
        <f t="shared" si="84"/>
        <v>581930.29000000015</v>
      </c>
      <c r="H43" s="154">
        <f t="shared" si="84"/>
        <v>437395.03</v>
      </c>
      <c r="I43" s="154">
        <f t="shared" si="84"/>
        <v>651460.00999999989</v>
      </c>
      <c r="J43" s="154">
        <f t="shared" si="84"/>
        <v>432659.41000000003</v>
      </c>
      <c r="K43" s="154">
        <f t="shared" si="84"/>
        <v>721335.31</v>
      </c>
      <c r="L43" s="154">
        <f t="shared" si="84"/>
        <v>641165.57999999984</v>
      </c>
      <c r="M43" s="154">
        <f t="shared" si="84"/>
        <v>786805.54999999993</v>
      </c>
      <c r="N43" s="154">
        <f t="shared" si="84"/>
        <v>732307.73</v>
      </c>
      <c r="O43" s="154">
        <f t="shared" ref="O43:P43" si="85">SUM(O32:O34)</f>
        <v>856045.70000000054</v>
      </c>
      <c r="P43" s="154">
        <f t="shared" si="85"/>
        <v>486348.98000000051</v>
      </c>
      <c r="Q43" s="154">
        <f t="shared" si="84"/>
        <v>460975.37999999989</v>
      </c>
      <c r="R43" s="119" t="str">
        <f>IF(R34="","",SUM(R32:R34))</f>
        <v/>
      </c>
      <c r="S43" s="52" t="str">
        <f t="shared" si="70"/>
        <v/>
      </c>
      <c r="U43" s="109" t="s">
        <v>85</v>
      </c>
      <c r="V43" s="19">
        <f>SUM(V32:V34)</f>
        <v>20649.732000000004</v>
      </c>
      <c r="W43" s="154">
        <f>SUM(W32:W34)</f>
        <v>16807.051000000003</v>
      </c>
      <c r="X43" s="154">
        <f>SUM(X32:X34)</f>
        <v>19988.995000000003</v>
      </c>
      <c r="Y43" s="154">
        <f t="shared" ref="Y43:AK43" si="86">SUM(Y32:Y34)</f>
        <v>32307.84499999999</v>
      </c>
      <c r="Z43" s="154">
        <f t="shared" si="86"/>
        <v>26348.47</v>
      </c>
      <c r="AA43" s="154">
        <f t="shared" si="86"/>
        <v>29735.684000000008</v>
      </c>
      <c r="AB43" s="154">
        <f t="shared" si="86"/>
        <v>25013.658999999996</v>
      </c>
      <c r="AC43" s="154">
        <f t="shared" si="86"/>
        <v>35963.210000000006</v>
      </c>
      <c r="AD43" s="154">
        <f t="shared" si="86"/>
        <v>36186.675000000003</v>
      </c>
      <c r="AE43" s="154">
        <f t="shared" si="86"/>
        <v>38844.275000000009</v>
      </c>
      <c r="AF43" s="154">
        <f t="shared" si="86"/>
        <v>36822.900999999991</v>
      </c>
      <c r="AG43" s="154">
        <f t="shared" si="86"/>
        <v>41213.95199999999</v>
      </c>
      <c r="AH43" s="154">
        <f t="shared" si="86"/>
        <v>49875.743999999999</v>
      </c>
      <c r="AI43" s="154">
        <f t="shared" ref="AI43:AJ43" si="87">SUM(AI32:AI34)</f>
        <v>54535.866999999984</v>
      </c>
      <c r="AJ43" s="154">
        <f t="shared" si="87"/>
        <v>37781.034</v>
      </c>
      <c r="AK43" s="154">
        <f t="shared" si="86"/>
        <v>35351.150000000009</v>
      </c>
      <c r="AL43" s="119" t="str">
        <f>IF(AL34="","",SUM(AL32:AL34))</f>
        <v/>
      </c>
      <c r="AM43" s="52" t="str">
        <f t="shared" si="71"/>
        <v/>
      </c>
      <c r="AO43" s="125">
        <f t="shared" si="74"/>
        <v>0.46037323310250017</v>
      </c>
      <c r="AP43" s="157">
        <f t="shared" si="74"/>
        <v>0.46637956582738782</v>
      </c>
      <c r="AQ43" s="157">
        <f t="shared" si="83"/>
        <v>0.55956706087754671</v>
      </c>
      <c r="AR43" s="157">
        <f t="shared" si="83"/>
        <v>0.78838712492347729</v>
      </c>
      <c r="AS43" s="157">
        <f t="shared" si="83"/>
        <v>0.51639345547450011</v>
      </c>
      <c r="AT43" s="157">
        <f t="shared" si="83"/>
        <v>0.51098360939417675</v>
      </c>
      <c r="AU43" s="157">
        <f t="shared" si="83"/>
        <v>0.57187798864564132</v>
      </c>
      <c r="AV43" s="157">
        <f t="shared" si="83"/>
        <v>0.55204017818376927</v>
      </c>
      <c r="AW43" s="157">
        <f t="shared" si="83"/>
        <v>0.83637785666097031</v>
      </c>
      <c r="AX43" s="157">
        <f t="shared" si="83"/>
        <v>0.53850510936446472</v>
      </c>
      <c r="AY43" s="157">
        <f t="shared" si="83"/>
        <v>0.57431188055977678</v>
      </c>
      <c r="AZ43" s="157">
        <f t="shared" si="83"/>
        <v>0.5238136919598495</v>
      </c>
      <c r="BA43" s="157">
        <f t="shared" si="83"/>
        <v>0.68107630107905592</v>
      </c>
      <c r="BB43" s="157">
        <f t="shared" si="83"/>
        <v>0.63706723834954082</v>
      </c>
      <c r="BC43" s="157">
        <f t="shared" si="83"/>
        <v>0.77682971597884221</v>
      </c>
      <c r="BD43" s="157">
        <f t="shared" si="68"/>
        <v>0.76687718116312453</v>
      </c>
      <c r="BE43" s="299" t="str">
        <f t="shared" ref="BE43:BE45" si="88">IF(AL43="","",(AL43/R43)*10)</f>
        <v/>
      </c>
      <c r="BF43" s="52" t="str">
        <f t="shared" si="69"/>
        <v/>
      </c>
      <c r="BH43" s="105"/>
      <c r="BI43" s="105"/>
    </row>
    <row r="44" spans="1:61" ht="20.100000000000001" customHeight="1">
      <c r="A44" s="121" t="s">
        <v>86</v>
      </c>
      <c r="B44" s="19">
        <f>SUM(B35:B37)</f>
        <v>510343.31999999995</v>
      </c>
      <c r="C44" s="154">
        <f>SUM(C35:C37)</f>
        <v>488016.22999999986</v>
      </c>
      <c r="D44" s="154">
        <f>SUM(D35:D37)</f>
        <v>317431.6399999999</v>
      </c>
      <c r="E44" s="154">
        <f t="shared" ref="E44:Q44" si="89">SUM(E35:E37)</f>
        <v>430814.19999999995</v>
      </c>
      <c r="F44" s="154">
        <f t="shared" si="89"/>
        <v>682291.91</v>
      </c>
      <c r="G44" s="154">
        <f t="shared" si="89"/>
        <v>625733.66999999993</v>
      </c>
      <c r="H44" s="154">
        <f t="shared" si="89"/>
        <v>458250.33999999968</v>
      </c>
      <c r="I44" s="154">
        <f t="shared" si="89"/>
        <v>516089.50999999983</v>
      </c>
      <c r="J44" s="154">
        <f t="shared" si="89"/>
        <v>514049.36</v>
      </c>
      <c r="K44" s="154">
        <f t="shared" si="89"/>
        <v>823163.40000000037</v>
      </c>
      <c r="L44" s="154">
        <f t="shared" si="89"/>
        <v>765619.61999999988</v>
      </c>
      <c r="M44" s="154">
        <f t="shared" si="89"/>
        <v>683593.1599999998</v>
      </c>
      <c r="N44" s="154">
        <f t="shared" si="89"/>
        <v>751874.42999999959</v>
      </c>
      <c r="O44" s="154">
        <f t="shared" ref="O44:P44" si="90">SUM(O35:O37)</f>
        <v>716018.47000000044</v>
      </c>
      <c r="P44" s="154">
        <f t="shared" si="90"/>
        <v>483669.69999999995</v>
      </c>
      <c r="Q44" s="154">
        <f t="shared" si="89"/>
        <v>537819.1100000001</v>
      </c>
      <c r="R44" s="119" t="str">
        <f>IF(R37="","",SUM(R35:R37))</f>
        <v/>
      </c>
      <c r="S44" s="52" t="str">
        <f t="shared" si="70"/>
        <v/>
      </c>
      <c r="U44" s="109" t="s">
        <v>86</v>
      </c>
      <c r="V44" s="19">
        <f>SUM(V35:V37)</f>
        <v>24758.867999999999</v>
      </c>
      <c r="W44" s="154">
        <f>SUM(W35:W37)</f>
        <v>23547.119999999995</v>
      </c>
      <c r="X44" s="154">
        <f>SUM(X35:X37)</f>
        <v>22716.569999999996</v>
      </c>
      <c r="Y44" s="154">
        <f t="shared" ref="Y44:AK44" si="91">SUM(Y35:Y37)</f>
        <v>32207.47700000001</v>
      </c>
      <c r="Z44" s="154">
        <f t="shared" si="91"/>
        <v>33482.723000000005</v>
      </c>
      <c r="AA44" s="154">
        <f t="shared" si="91"/>
        <v>31539.239999999998</v>
      </c>
      <c r="AB44" s="154">
        <f t="shared" si="91"/>
        <v>26992.701000000008</v>
      </c>
      <c r="AC44" s="154">
        <f t="shared" si="91"/>
        <v>32400.945000000014</v>
      </c>
      <c r="AD44" s="154">
        <f t="shared" si="91"/>
        <v>41484.690999999999</v>
      </c>
      <c r="AE44" s="154">
        <f t="shared" si="91"/>
        <v>42323.071000000004</v>
      </c>
      <c r="AF44" s="154">
        <f t="shared" si="91"/>
        <v>45119.482000000004</v>
      </c>
      <c r="AG44" s="154">
        <f t="shared" si="91"/>
        <v>40657.845000000001</v>
      </c>
      <c r="AH44" s="154">
        <f t="shared" si="91"/>
        <v>52315.772999999994</v>
      </c>
      <c r="AI44" s="154">
        <f t="shared" ref="AI44:AJ44" si="92">SUM(AI35:AI37)</f>
        <v>48936.794000000002</v>
      </c>
      <c r="AJ44" s="154">
        <f t="shared" si="92"/>
        <v>38625.984000000011</v>
      </c>
      <c r="AK44" s="154">
        <f t="shared" si="91"/>
        <v>44970.512999999992</v>
      </c>
      <c r="AL44" s="119" t="str">
        <f>IF(AL37="","",SUM(AL35:AL37))</f>
        <v/>
      </c>
      <c r="AM44" s="52" t="str">
        <f t="shared" si="71"/>
        <v/>
      </c>
      <c r="AO44" s="125">
        <f t="shared" si="74"/>
        <v>0.48514141421504259</v>
      </c>
      <c r="AP44" s="157">
        <f t="shared" si="74"/>
        <v>0.48250690351015585</v>
      </c>
      <c r="AQ44" s="157">
        <f t="shared" si="83"/>
        <v>0.71563660131674345</v>
      </c>
      <c r="AR44" s="157">
        <f t="shared" si="83"/>
        <v>0.74759552958096576</v>
      </c>
      <c r="AS44" s="157">
        <f t="shared" si="83"/>
        <v>0.49073897124179594</v>
      </c>
      <c r="AT44" s="157">
        <f t="shared" si="83"/>
        <v>0.50403616605767754</v>
      </c>
      <c r="AU44" s="157">
        <f t="shared" si="83"/>
        <v>0.58903831909868365</v>
      </c>
      <c r="AV44" s="157">
        <f t="shared" si="83"/>
        <v>0.62781638402222173</v>
      </c>
      <c r="AW44" s="157">
        <f t="shared" si="83"/>
        <v>0.80701765682579585</v>
      </c>
      <c r="AX44" s="157">
        <f t="shared" si="83"/>
        <v>0.5141515159687613</v>
      </c>
      <c r="AY44" s="157">
        <f t="shared" si="83"/>
        <v>0.58931982437963137</v>
      </c>
      <c r="AZ44" s="157">
        <f t="shared" si="83"/>
        <v>0.59476670304893065</v>
      </c>
      <c r="BA44" s="157">
        <f t="shared" si="83"/>
        <v>0.69580465716861817</v>
      </c>
      <c r="BB44" s="157">
        <f t="shared" si="83"/>
        <v>0.68345714601468266</v>
      </c>
      <c r="BC44" s="157">
        <f t="shared" si="83"/>
        <v>0.79860251737911248</v>
      </c>
      <c r="BD44" s="157">
        <f t="shared" si="68"/>
        <v>0.83616428207617954</v>
      </c>
      <c r="BE44" s="299" t="str">
        <f t="shared" si="88"/>
        <v/>
      </c>
      <c r="BF44" s="52" t="str">
        <f t="shared" si="69"/>
        <v/>
      </c>
      <c r="BH44" s="105"/>
      <c r="BI44" s="105"/>
    </row>
    <row r="45" spans="1:61" ht="20.100000000000001" customHeight="1" thickBot="1">
      <c r="A45" s="122" t="s">
        <v>87</v>
      </c>
      <c r="B45" s="21">
        <f>SUM(B38:B40)</f>
        <v>471146.59</v>
      </c>
      <c r="C45" s="155">
        <f>SUM(C38:C40)</f>
        <v>425388.7</v>
      </c>
      <c r="D45" s="155">
        <f>IF(D40="","",SUM(D38:D40))</f>
        <v>280686.82</v>
      </c>
      <c r="E45" s="155">
        <f t="shared" ref="E45:R45" si="93">IF(E40="","",SUM(E38:E40))</f>
        <v>486327.5499999997</v>
      </c>
      <c r="F45" s="155">
        <f t="shared" si="93"/>
        <v>616193.31000000029</v>
      </c>
      <c r="G45" s="155">
        <f t="shared" si="93"/>
        <v>416040.10999999987</v>
      </c>
      <c r="H45" s="155">
        <f t="shared" si="93"/>
        <v>460019.91999999993</v>
      </c>
      <c r="I45" s="155">
        <f t="shared" si="93"/>
        <v>456723.05999999982</v>
      </c>
      <c r="J45" s="155">
        <f t="shared" si="93"/>
        <v>688395.02</v>
      </c>
      <c r="K45" s="155">
        <f t="shared" si="93"/>
        <v>739319.47000000044</v>
      </c>
      <c r="L45" s="155">
        <f t="shared" si="93"/>
        <v>696300.05</v>
      </c>
      <c r="M45" s="155">
        <f t="shared" si="93"/>
        <v>681072.12000000011</v>
      </c>
      <c r="N45" s="155">
        <f t="shared" si="93"/>
        <v>832667.84000000032</v>
      </c>
      <c r="O45" s="155">
        <f t="shared" ref="O45:P45" si="94">IF(O40="","",SUM(O38:O40))</f>
        <v>545444.01999999967</v>
      </c>
      <c r="P45" s="155">
        <f t="shared" si="94"/>
        <v>510846.83999999985</v>
      </c>
      <c r="Q45" s="155">
        <f t="shared" si="93"/>
        <v>501616.51999999967</v>
      </c>
      <c r="R45" s="123" t="str">
        <f t="shared" si="93"/>
        <v/>
      </c>
      <c r="S45" s="55" t="str">
        <f t="shared" si="70"/>
        <v/>
      </c>
      <c r="U45" s="110" t="s">
        <v>87</v>
      </c>
      <c r="V45" s="21">
        <f>SUM(V38:V40)</f>
        <v>25975.465999999993</v>
      </c>
      <c r="W45" s="155">
        <f>SUM(W38:W40)</f>
        <v>24593.887999999999</v>
      </c>
      <c r="X45" s="155">
        <f>IF(X40="","",SUM(X38:X40))</f>
        <v>25647.103000000003</v>
      </c>
      <c r="Y45" s="155">
        <f t="shared" ref="Y45:AL45" si="95">IF(Y40="","",SUM(Y38:Y40))</f>
        <v>34113.160000000003</v>
      </c>
      <c r="Z45" s="155">
        <f t="shared" si="95"/>
        <v>38028.200000000004</v>
      </c>
      <c r="AA45" s="155">
        <f t="shared" si="95"/>
        <v>28182.603000000003</v>
      </c>
      <c r="AB45" s="155">
        <f t="shared" si="95"/>
        <v>32795.233999999997</v>
      </c>
      <c r="AC45" s="155">
        <f t="shared" si="95"/>
        <v>38893.22</v>
      </c>
      <c r="AD45" s="155">
        <f t="shared" si="95"/>
        <v>47841.637999999999</v>
      </c>
      <c r="AE45" s="155">
        <f t="shared" si="95"/>
        <v>49159.677999999985</v>
      </c>
      <c r="AF45" s="155">
        <f t="shared" si="95"/>
        <v>42889.164000000004</v>
      </c>
      <c r="AG45" s="155">
        <f t="shared" si="95"/>
        <v>46697.127000000022</v>
      </c>
      <c r="AH45" s="155">
        <f t="shared" si="95"/>
        <v>57895.481999999989</v>
      </c>
      <c r="AI45" s="155">
        <f t="shared" ref="AI45:AJ45" si="96">IF(AI40="","",SUM(AI38:AI40))</f>
        <v>40894.995000000003</v>
      </c>
      <c r="AJ45" s="155">
        <f t="shared" si="96"/>
        <v>40647.231</v>
      </c>
      <c r="AK45" s="155">
        <f t="shared" si="95"/>
        <v>45355.100000000006</v>
      </c>
      <c r="AL45" s="123" t="str">
        <f t="shared" si="95"/>
        <v/>
      </c>
      <c r="AM45" s="55" t="str">
        <f t="shared" si="71"/>
        <v/>
      </c>
      <c r="AO45" s="126">
        <f t="shared" si="74"/>
        <v>0.5513245039086454</v>
      </c>
      <c r="AP45" s="158">
        <f t="shared" si="74"/>
        <v>0.5781509475921669</v>
      </c>
      <c r="AQ45" s="158">
        <f t="shared" ref="AQ45:BC45" si="97">IF(X40="","",(X45/D45)*10)</f>
        <v>0.91372665805968378</v>
      </c>
      <c r="AR45" s="158">
        <f t="shared" si="97"/>
        <v>0.70144411929778661</v>
      </c>
      <c r="AS45" s="158">
        <f t="shared" si="97"/>
        <v>0.61714723907015456</v>
      </c>
      <c r="AT45" s="158">
        <f t="shared" si="97"/>
        <v>0.67740110442716717</v>
      </c>
      <c r="AU45" s="158">
        <f t="shared" si="97"/>
        <v>0.7129089975060211</v>
      </c>
      <c r="AV45" s="158">
        <f t="shared" si="97"/>
        <v>0.85157119064669118</v>
      </c>
      <c r="AW45" s="158">
        <f t="shared" si="97"/>
        <v>0.69497362139545982</v>
      </c>
      <c r="AX45" s="158">
        <f t="shared" si="97"/>
        <v>0.6649314673127702</v>
      </c>
      <c r="AY45" s="158">
        <f t="shared" si="97"/>
        <v>0.61595807726855689</v>
      </c>
      <c r="AZ45" s="158">
        <f t="shared" si="97"/>
        <v>0.68564144132048765</v>
      </c>
      <c r="BA45" s="158">
        <f t="shared" si="97"/>
        <v>0.69530104585280927</v>
      </c>
      <c r="BB45" s="158">
        <f t="shared" si="97"/>
        <v>0.74975604279243968</v>
      </c>
      <c r="BC45" s="158">
        <f t="shared" si="97"/>
        <v>0.79568332066025915</v>
      </c>
      <c r="BD45" s="158">
        <f t="shared" ref="BD45" si="98">IF(AK40="","",(AK45/Q45)*10)</f>
        <v>0.90417875392142255</v>
      </c>
      <c r="BE45" s="300" t="str">
        <f t="shared" si="88"/>
        <v/>
      </c>
      <c r="BF45" s="55" t="str">
        <f t="shared" si="69"/>
        <v/>
      </c>
      <c r="BH45" s="105"/>
      <c r="BI45" s="105"/>
    </row>
    <row r="46" spans="1:61"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BH46" s="105"/>
      <c r="BI46" s="105"/>
    </row>
    <row r="47" spans="1:61" ht="15.75" thickBot="1">
      <c r="S47" s="205" t="s">
        <v>1</v>
      </c>
      <c r="AM47" s="286">
        <v>1000</v>
      </c>
      <c r="BF47" s="286" t="s">
        <v>46</v>
      </c>
      <c r="BH47" s="105"/>
      <c r="BI47" s="105"/>
    </row>
    <row r="48" spans="1:61" ht="20.100000000000001" customHeight="1">
      <c r="A48" s="467" t="s">
        <v>15</v>
      </c>
      <c r="B48" s="469" t="s">
        <v>70</v>
      </c>
      <c r="C48" s="463"/>
      <c r="D48" s="463"/>
      <c r="E48" s="463"/>
      <c r="F48" s="463"/>
      <c r="G48" s="463"/>
      <c r="H48" s="463"/>
      <c r="I48" s="463"/>
      <c r="J48" s="463"/>
      <c r="K48" s="463"/>
      <c r="L48" s="463"/>
      <c r="M48" s="463"/>
      <c r="N48" s="463"/>
      <c r="O48" s="463"/>
      <c r="P48" s="463"/>
      <c r="Q48" s="463"/>
      <c r="R48" s="464"/>
      <c r="S48" s="472" t="str">
        <f>S26</f>
        <v>D       2026/2025</v>
      </c>
      <c r="U48" s="470" t="s">
        <v>3</v>
      </c>
      <c r="V48" s="462" t="s">
        <v>70</v>
      </c>
      <c r="W48" s="463"/>
      <c r="X48" s="463"/>
      <c r="Y48" s="463"/>
      <c r="Z48" s="463"/>
      <c r="AA48" s="463"/>
      <c r="AB48" s="463"/>
      <c r="AC48" s="463"/>
      <c r="AD48" s="463"/>
      <c r="AE48" s="463"/>
      <c r="AF48" s="463"/>
      <c r="AG48" s="463"/>
      <c r="AH48" s="463"/>
      <c r="AI48" s="463"/>
      <c r="AJ48" s="463"/>
      <c r="AK48" s="463"/>
      <c r="AL48" s="464"/>
      <c r="AM48" s="472" t="str">
        <f>S48</f>
        <v>D       2026/2025</v>
      </c>
      <c r="AO48" s="462" t="s">
        <v>70</v>
      </c>
      <c r="AP48" s="463"/>
      <c r="AQ48" s="463"/>
      <c r="AR48" s="463"/>
      <c r="AS48" s="463"/>
      <c r="AT48" s="463"/>
      <c r="AU48" s="463"/>
      <c r="AV48" s="463"/>
      <c r="AW48" s="463"/>
      <c r="AX48" s="463"/>
      <c r="AY48" s="463"/>
      <c r="AZ48" s="463"/>
      <c r="BA48" s="463"/>
      <c r="BB48" s="463"/>
      <c r="BC48" s="463"/>
      <c r="BD48" s="463"/>
      <c r="BE48" s="464"/>
      <c r="BF48" s="472" t="str">
        <f>AM48</f>
        <v>D       2026/2025</v>
      </c>
      <c r="BH48" s="105"/>
      <c r="BI48" s="105"/>
    </row>
    <row r="49" spans="1:61" ht="20.100000000000001" customHeight="1" thickBot="1">
      <c r="A49" s="468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135">
        <v>2019</v>
      </c>
      <c r="L49" s="135">
        <v>2020</v>
      </c>
      <c r="M49" s="135">
        <v>2021</v>
      </c>
      <c r="N49" s="135">
        <v>2022</v>
      </c>
      <c r="O49" s="135">
        <v>2023</v>
      </c>
      <c r="P49" s="135">
        <v>2024</v>
      </c>
      <c r="Q49" s="135">
        <v>2025</v>
      </c>
      <c r="R49" s="133">
        <v>2026</v>
      </c>
      <c r="S49" s="473"/>
      <c r="U49" s="471"/>
      <c r="V49" s="25">
        <v>2010</v>
      </c>
      <c r="W49" s="135">
        <v>2011</v>
      </c>
      <c r="X49" s="135">
        <v>2012</v>
      </c>
      <c r="Y49" s="135">
        <v>2013</v>
      </c>
      <c r="Z49" s="135">
        <v>2014</v>
      </c>
      <c r="AA49" s="135">
        <v>2015</v>
      </c>
      <c r="AB49" s="135">
        <v>2016</v>
      </c>
      <c r="AC49" s="135">
        <v>2017</v>
      </c>
      <c r="AD49" s="135">
        <v>2018</v>
      </c>
      <c r="AE49" s="135">
        <v>2019</v>
      </c>
      <c r="AF49" s="135">
        <v>2020</v>
      </c>
      <c r="AG49" s="135">
        <v>2021</v>
      </c>
      <c r="AH49" s="135">
        <v>2022</v>
      </c>
      <c r="AI49" s="135">
        <v>2023</v>
      </c>
      <c r="AJ49" s="135">
        <v>2024</v>
      </c>
      <c r="AK49" s="135">
        <v>2025</v>
      </c>
      <c r="AL49" s="133">
        <v>2026</v>
      </c>
      <c r="AM49" s="473"/>
      <c r="AO49" s="25">
        <v>2010</v>
      </c>
      <c r="AP49" s="135">
        <v>2011</v>
      </c>
      <c r="AQ49" s="135">
        <v>2012</v>
      </c>
      <c r="AR49" s="135">
        <v>2013</v>
      </c>
      <c r="AS49" s="135">
        <v>2014</v>
      </c>
      <c r="AT49" s="135">
        <v>2015</v>
      </c>
      <c r="AU49" s="135">
        <v>2016</v>
      </c>
      <c r="AV49" s="135">
        <v>2017</v>
      </c>
      <c r="AW49" s="262">
        <v>2018</v>
      </c>
      <c r="AX49" s="135">
        <v>2019</v>
      </c>
      <c r="AY49" s="135">
        <v>2020</v>
      </c>
      <c r="AZ49" s="135">
        <v>2021</v>
      </c>
      <c r="BA49" s="135">
        <v>2022</v>
      </c>
      <c r="BB49" s="135">
        <v>2023</v>
      </c>
      <c r="BC49" s="176">
        <v>2024</v>
      </c>
      <c r="BD49" s="135">
        <v>2025</v>
      </c>
      <c r="BE49" s="263">
        <v>2026</v>
      </c>
      <c r="BF49" s="473"/>
      <c r="BH49" s="105"/>
      <c r="BI49" s="105"/>
    </row>
    <row r="50" spans="1:61" ht="3" customHeight="1" thickBot="1">
      <c r="A50" s="288" t="s">
        <v>89</v>
      </c>
      <c r="B50" s="290"/>
      <c r="C50" s="290"/>
      <c r="D50" s="290"/>
      <c r="E50" s="290"/>
      <c r="F50" s="290"/>
      <c r="G50" s="290"/>
      <c r="H50" s="290"/>
      <c r="I50" s="290"/>
      <c r="J50" s="290"/>
      <c r="K50" s="290"/>
      <c r="L50" s="290"/>
      <c r="M50" s="290"/>
      <c r="N50" s="290"/>
      <c r="O50" s="290"/>
      <c r="P50" s="290"/>
      <c r="Q50" s="290"/>
      <c r="R50" s="290"/>
      <c r="S50" s="291"/>
      <c r="U50" s="288"/>
      <c r="V50" s="290">
        <v>2010</v>
      </c>
      <c r="W50" s="290">
        <v>2011</v>
      </c>
      <c r="X50" s="290">
        <v>2012</v>
      </c>
      <c r="Y50" s="290"/>
      <c r="Z50" s="290"/>
      <c r="AA50" s="290"/>
      <c r="AB50" s="290"/>
      <c r="AC50" s="290"/>
      <c r="AD50" s="290"/>
      <c r="AE50" s="290"/>
      <c r="AF50" s="290"/>
      <c r="AG50" s="290"/>
      <c r="AH50" s="290"/>
      <c r="AI50" s="290"/>
      <c r="AJ50" s="290"/>
      <c r="AK50" s="290"/>
      <c r="AL50" s="290"/>
      <c r="AM50" s="291"/>
      <c r="AO50" s="287"/>
      <c r="AP50" s="287"/>
      <c r="AQ50" s="287"/>
      <c r="AR50" s="287"/>
      <c r="AS50" s="287"/>
      <c r="AT50" s="287"/>
      <c r="AU50" s="287"/>
      <c r="AV50" s="287"/>
      <c r="AW50" s="287"/>
      <c r="AX50" s="287"/>
      <c r="AY50" s="287"/>
      <c r="AZ50" s="287"/>
      <c r="BA50" s="287"/>
      <c r="BB50" s="287"/>
      <c r="BC50" s="287"/>
      <c r="BD50" s="287"/>
      <c r="BE50" s="287"/>
      <c r="BF50" s="289"/>
      <c r="BH50" s="105"/>
      <c r="BI50" s="105"/>
    </row>
    <row r="51" spans="1:61" ht="20.100000000000001" customHeight="1">
      <c r="A51" s="120" t="s">
        <v>72</v>
      </c>
      <c r="B51" s="39">
        <v>95.28</v>
      </c>
      <c r="C51" s="153">
        <v>512.16999999999996</v>
      </c>
      <c r="D51" s="153">
        <v>329.39</v>
      </c>
      <c r="E51" s="153">
        <v>1097.1199999999999</v>
      </c>
      <c r="F51" s="153">
        <v>359.98</v>
      </c>
      <c r="G51" s="153">
        <v>186.74000000000004</v>
      </c>
      <c r="H51" s="153">
        <v>103.10999999999999</v>
      </c>
      <c r="I51" s="153">
        <v>197.02</v>
      </c>
      <c r="J51" s="153">
        <v>149.85</v>
      </c>
      <c r="K51" s="153">
        <v>70.15000000000002</v>
      </c>
      <c r="L51" s="153">
        <v>335.65</v>
      </c>
      <c r="M51" s="153">
        <v>46</v>
      </c>
      <c r="N51" s="153">
        <v>160.4800000000001</v>
      </c>
      <c r="O51" s="153">
        <v>206.79000000000011</v>
      </c>
      <c r="P51" s="153">
        <v>203.97000000000008</v>
      </c>
      <c r="Q51" s="153">
        <v>108.95000000000003</v>
      </c>
      <c r="R51" s="112">
        <v>358.78</v>
      </c>
      <c r="S51" s="61">
        <f>(R51-Q51)/Q51</f>
        <v>2.2930702156952716</v>
      </c>
      <c r="U51" s="109" t="s">
        <v>72</v>
      </c>
      <c r="V51" s="39">
        <v>29.815000000000005</v>
      </c>
      <c r="W51" s="153">
        <v>149.20400000000001</v>
      </c>
      <c r="X51" s="153">
        <v>122.17799999999998</v>
      </c>
      <c r="Y51" s="153">
        <v>109.56100000000001</v>
      </c>
      <c r="Z51" s="153">
        <v>97.120999999999995</v>
      </c>
      <c r="AA51" s="153">
        <v>99.907999999999987</v>
      </c>
      <c r="AB51" s="153">
        <v>68.53</v>
      </c>
      <c r="AC51" s="153">
        <v>118.282</v>
      </c>
      <c r="AD51" s="153">
        <v>104.797</v>
      </c>
      <c r="AE51" s="153">
        <v>234.49399999999994</v>
      </c>
      <c r="AF51" s="153">
        <v>210.21299999999997</v>
      </c>
      <c r="AG51" s="153">
        <v>40.800000000000004</v>
      </c>
      <c r="AH51" s="153">
        <v>115.21899999999997</v>
      </c>
      <c r="AI51" s="153">
        <v>180.49199999999996</v>
      </c>
      <c r="AJ51" s="153">
        <v>257.79999999999995</v>
      </c>
      <c r="AK51" s="153">
        <v>323.69399999999996</v>
      </c>
      <c r="AL51" s="112">
        <v>171.14100000000005</v>
      </c>
      <c r="AM51" s="61">
        <f>IF(AL51="","",(AL51-AK51)/AK51)</f>
        <v>-0.47128769764036382</v>
      </c>
      <c r="AO51" s="124">
        <f t="shared" ref="AO51:AO60" si="99">(V51/B51)*10</f>
        <v>3.1291981528127626</v>
      </c>
      <c r="AP51" s="156">
        <f t="shared" ref="AP51:AP60" si="100">(W51/C51)*10</f>
        <v>2.9131733604076775</v>
      </c>
      <c r="AQ51" s="156">
        <f t="shared" ref="AQ51:AQ60" si="101">(X51/D51)*10</f>
        <v>3.7092200734691394</v>
      </c>
      <c r="AR51" s="156">
        <f t="shared" ref="AR51:AR60" si="102">(Y51/E51)*10</f>
        <v>0.99862366924310941</v>
      </c>
      <c r="AS51" s="156">
        <f t="shared" ref="AS51:AS60" si="103">(Z51/F51)*10</f>
        <v>2.6979554419689982</v>
      </c>
      <c r="AT51" s="156">
        <f t="shared" ref="AT51:AT60" si="104">(AA51/G51)*10</f>
        <v>5.3501124558209252</v>
      </c>
      <c r="AU51" s="156">
        <f t="shared" ref="AU51:AU60" si="105">(AB51/H51)*10</f>
        <v>6.6463000678886637</v>
      </c>
      <c r="AV51" s="156">
        <f t="shared" ref="AV51:AV60" si="106">(AC51/I51)*10</f>
        <v>6.0035529387879389</v>
      </c>
      <c r="AW51" s="156">
        <f t="shared" ref="AW51:AW60" si="107">(AD51/J51)*10</f>
        <v>6.99346012679346</v>
      </c>
      <c r="AX51" s="156">
        <f t="shared" ref="AX51:AX60" si="108">(AE51/K51)*10</f>
        <v>33.427512473271541</v>
      </c>
      <c r="AY51" s="156">
        <f t="shared" ref="AY51:AY60" si="109">(AF51/L51)*10</f>
        <v>6.2628631014449567</v>
      </c>
      <c r="AZ51" s="156">
        <f t="shared" ref="AZ51:AZ60" si="110">(AG51/M51)*10</f>
        <v>8.8695652173913047</v>
      </c>
      <c r="BA51" s="156">
        <f t="shared" ref="BA51:BA60" si="111">(AH51/N51)*10</f>
        <v>7.1796485543369828</v>
      </c>
      <c r="BB51" s="156">
        <f t="shared" ref="BB51:BB60" si="112">(AI51/O51)*10</f>
        <v>8.7282750616567473</v>
      </c>
      <c r="BC51" s="156">
        <f t="shared" ref="BC51:BD60" si="113">(AJ51/P51)*10</f>
        <v>12.639113595136532</v>
      </c>
      <c r="BD51" s="156">
        <f t="shared" si="113"/>
        <v>29.710325837540147</v>
      </c>
      <c r="BE51" s="156">
        <f>(AL51/R51)*10</f>
        <v>4.770081944367023</v>
      </c>
      <c r="BF51" s="61">
        <f t="shared" ref="BF51:BF67" si="114">IF(BE51="","",(BE51-BD51)/BD51)</f>
        <v>-0.83944699999419603</v>
      </c>
      <c r="BH51" s="105"/>
      <c r="BI51" s="105"/>
    </row>
    <row r="52" spans="1:61" ht="20.100000000000001" customHeight="1">
      <c r="A52" s="121" t="s">
        <v>73</v>
      </c>
      <c r="B52" s="19">
        <v>321.11</v>
      </c>
      <c r="C52" s="154">
        <v>100.60000000000001</v>
      </c>
      <c r="D52" s="154">
        <v>100.41000000000001</v>
      </c>
      <c r="E52" s="154">
        <v>382.40000000000003</v>
      </c>
      <c r="F52" s="154">
        <v>109.25</v>
      </c>
      <c r="G52" s="154">
        <v>49.88</v>
      </c>
      <c r="H52" s="154">
        <v>109.05999999999999</v>
      </c>
      <c r="I52" s="154">
        <v>459.19</v>
      </c>
      <c r="J52" s="154">
        <v>210.03</v>
      </c>
      <c r="K52" s="154">
        <v>217.20000000000002</v>
      </c>
      <c r="L52" s="154">
        <v>194.14</v>
      </c>
      <c r="M52" s="154">
        <v>91.45</v>
      </c>
      <c r="N52" s="154">
        <v>358.54999999999973</v>
      </c>
      <c r="O52" s="154">
        <v>568.10999999999979</v>
      </c>
      <c r="P52" s="154">
        <v>49.39</v>
      </c>
      <c r="Q52" s="154">
        <v>183.09000000000009</v>
      </c>
      <c r="R52" s="119">
        <v>840.11999999999978</v>
      </c>
      <c r="S52" s="52">
        <f>(R52-Q52)/Q52</f>
        <v>3.5885630018023891</v>
      </c>
      <c r="U52" s="109" t="s">
        <v>73</v>
      </c>
      <c r="V52" s="19">
        <v>106.98100000000001</v>
      </c>
      <c r="W52" s="154">
        <v>32.087000000000003</v>
      </c>
      <c r="X52" s="154">
        <v>68.099000000000004</v>
      </c>
      <c r="Y52" s="154">
        <v>95.572999999999993</v>
      </c>
      <c r="Z52" s="154">
        <v>79.214999999999989</v>
      </c>
      <c r="AA52" s="154">
        <v>14.875999999999999</v>
      </c>
      <c r="AB52" s="154">
        <v>102.047</v>
      </c>
      <c r="AC52" s="154">
        <v>223.39400000000003</v>
      </c>
      <c r="AD52" s="154">
        <v>153.98099999999999</v>
      </c>
      <c r="AE52" s="154">
        <v>117.78500000000003</v>
      </c>
      <c r="AF52" s="154">
        <v>729.51499999999999</v>
      </c>
      <c r="AG52" s="154">
        <v>150.46800000000002</v>
      </c>
      <c r="AH52" s="154">
        <v>405.61700000000002</v>
      </c>
      <c r="AI52" s="154">
        <v>458.54100000000022</v>
      </c>
      <c r="AJ52" s="154">
        <v>72.682999999999993</v>
      </c>
      <c r="AK52" s="154">
        <v>161.68400000000003</v>
      </c>
      <c r="AL52" s="119">
        <v>372.56400000000008</v>
      </c>
      <c r="AM52" s="52">
        <f t="shared" ref="AM52:AM64" si="115">IF(AL52="","",(AL52-AK52)/AK52)</f>
        <v>1.3042725316048589</v>
      </c>
      <c r="AO52" s="125">
        <f t="shared" si="99"/>
        <v>3.3315997633209804</v>
      </c>
      <c r="AP52" s="157">
        <f t="shared" si="100"/>
        <v>3.1895626242544735</v>
      </c>
      <c r="AQ52" s="157">
        <f t="shared" si="101"/>
        <v>6.7820934169903389</v>
      </c>
      <c r="AR52" s="157">
        <f t="shared" si="102"/>
        <v>2.4992939330543926</v>
      </c>
      <c r="AS52" s="157">
        <f t="shared" si="103"/>
        <v>7.2508009153318067</v>
      </c>
      <c r="AT52" s="157">
        <f t="shared" si="104"/>
        <v>2.9823576583801121</v>
      </c>
      <c r="AU52" s="157">
        <f t="shared" si="105"/>
        <v>9.3569594718503577</v>
      </c>
      <c r="AV52" s="157">
        <f t="shared" si="106"/>
        <v>4.8649578605805885</v>
      </c>
      <c r="AW52" s="157">
        <f t="shared" si="107"/>
        <v>7.3313812312526778</v>
      </c>
      <c r="AX52" s="157">
        <f t="shared" si="108"/>
        <v>5.4228821362799273</v>
      </c>
      <c r="AY52" s="157">
        <f t="shared" si="109"/>
        <v>37.576748738024108</v>
      </c>
      <c r="AZ52" s="157">
        <f t="shared" si="110"/>
        <v>16.45358119190815</v>
      </c>
      <c r="BA52" s="157">
        <f t="shared" si="111"/>
        <v>11.312703946450993</v>
      </c>
      <c r="BB52" s="157">
        <f t="shared" si="112"/>
        <v>8.0713418176057523</v>
      </c>
      <c r="BC52" s="157">
        <f t="shared" si="113"/>
        <v>14.716136869811701</v>
      </c>
      <c r="BD52" s="157">
        <f t="shared" si="113"/>
        <v>8.8308482167240125</v>
      </c>
      <c r="BE52" s="299">
        <f>IF(AL52="","",(AL52/R52)*10)</f>
        <v>4.4346521925439237</v>
      </c>
      <c r="BF52" s="52">
        <f t="shared" si="114"/>
        <v>-0.49782262318295734</v>
      </c>
      <c r="BH52" s="105"/>
      <c r="BI52" s="105"/>
    </row>
    <row r="53" spans="1:61" ht="20.100000000000001" customHeight="1">
      <c r="A53" s="121" t="s">
        <v>74</v>
      </c>
      <c r="B53" s="19">
        <v>94.44</v>
      </c>
      <c r="C53" s="154">
        <v>412.02000000000004</v>
      </c>
      <c r="D53" s="154">
        <v>20.839999999999996</v>
      </c>
      <c r="E53" s="154">
        <v>99.119999999999976</v>
      </c>
      <c r="F53" s="154">
        <v>153.96</v>
      </c>
      <c r="G53" s="154">
        <v>19.999999999999996</v>
      </c>
      <c r="H53" s="154">
        <v>65.94</v>
      </c>
      <c r="I53" s="154">
        <v>25.840000000000003</v>
      </c>
      <c r="J53" s="154">
        <v>3.52</v>
      </c>
      <c r="K53" s="154">
        <v>37.489999999999995</v>
      </c>
      <c r="L53" s="154">
        <v>136.80000000000004</v>
      </c>
      <c r="M53" s="154">
        <v>285.66999999999996</v>
      </c>
      <c r="N53" s="154">
        <v>99.779999999999973</v>
      </c>
      <c r="O53" s="154">
        <v>121.94999999999999</v>
      </c>
      <c r="P53" s="154">
        <v>156.97000000000008</v>
      </c>
      <c r="Q53" s="154">
        <v>55.32</v>
      </c>
      <c r="R53" s="119">
        <v>1471.1100000000001</v>
      </c>
      <c r="S53" s="52">
        <f t="shared" ref="S53:S67" si="116">IF(R53="","",(R53-Q53)/Q53)</f>
        <v>25.592733188720178</v>
      </c>
      <c r="U53" s="109" t="s">
        <v>74</v>
      </c>
      <c r="V53" s="19">
        <v>39.945</v>
      </c>
      <c r="W53" s="154">
        <v>210.15600000000001</v>
      </c>
      <c r="X53" s="154">
        <v>21.706999999999997</v>
      </c>
      <c r="Y53" s="154">
        <v>27.781999999999996</v>
      </c>
      <c r="Z53" s="154">
        <v>90.24</v>
      </c>
      <c r="AA53" s="154">
        <v>14.796000000000001</v>
      </c>
      <c r="AB53" s="154">
        <v>59.37299999999999</v>
      </c>
      <c r="AC53" s="154">
        <v>51.395000000000003</v>
      </c>
      <c r="AD53" s="154">
        <v>48.673000000000002</v>
      </c>
      <c r="AE53" s="154">
        <v>73.152999999999977</v>
      </c>
      <c r="AF53" s="154">
        <v>92.289999999999978</v>
      </c>
      <c r="AG53" s="154">
        <v>189.25800000000004</v>
      </c>
      <c r="AH53" s="154">
        <v>111.53900000000003</v>
      </c>
      <c r="AI53" s="154">
        <v>263.25999999999993</v>
      </c>
      <c r="AJ53" s="154">
        <v>307.31999999999994</v>
      </c>
      <c r="AK53" s="154">
        <v>170.24</v>
      </c>
      <c r="AL53" s="119">
        <v>404.714</v>
      </c>
      <c r="AM53" s="52">
        <f t="shared" si="115"/>
        <v>1.377314379699248</v>
      </c>
      <c r="AO53" s="125">
        <f t="shared" si="99"/>
        <v>4.2296696315120714</v>
      </c>
      <c r="AP53" s="157">
        <f t="shared" si="100"/>
        <v>5.1006261831949908</v>
      </c>
      <c r="AQ53" s="157">
        <f t="shared" si="101"/>
        <v>10.416026871401151</v>
      </c>
      <c r="AR53" s="157">
        <f t="shared" si="102"/>
        <v>2.8028652138821637</v>
      </c>
      <c r="AS53" s="157">
        <f t="shared" si="103"/>
        <v>5.8612626656274349</v>
      </c>
      <c r="AT53" s="157">
        <f t="shared" si="104"/>
        <v>7.3980000000000024</v>
      </c>
      <c r="AU53" s="157">
        <f t="shared" si="105"/>
        <v>9.0040946314831647</v>
      </c>
      <c r="AV53" s="157">
        <f t="shared" si="106"/>
        <v>19.889705882352938</v>
      </c>
      <c r="AW53" s="157">
        <f t="shared" si="107"/>
        <v>138.27556818181819</v>
      </c>
      <c r="AX53" s="157">
        <f t="shared" si="108"/>
        <v>19.512670045345423</v>
      </c>
      <c r="AY53" s="157">
        <f t="shared" si="109"/>
        <v>6.7463450292397624</v>
      </c>
      <c r="AZ53" s="157">
        <f t="shared" si="110"/>
        <v>6.6250568838169945</v>
      </c>
      <c r="BA53" s="157">
        <f t="shared" si="111"/>
        <v>11.178492683904595</v>
      </c>
      <c r="BB53" s="157">
        <f t="shared" si="112"/>
        <v>21.58753587535875</v>
      </c>
      <c r="BC53" s="157">
        <f t="shared" si="113"/>
        <v>19.578263362425929</v>
      </c>
      <c r="BD53" s="157">
        <f t="shared" si="113"/>
        <v>30.773680404916849</v>
      </c>
      <c r="BE53" s="299">
        <f t="shared" ref="BE53:BE63" si="117">IF(AL53="","",(AL53/R53)*10)</f>
        <v>2.7510791171292421</v>
      </c>
      <c r="BF53" s="52">
        <f t="shared" si="114"/>
        <v>-0.91060285669666963</v>
      </c>
      <c r="BH53" s="105"/>
      <c r="BI53" s="105"/>
    </row>
    <row r="54" spans="1:61" ht="20.100000000000001" customHeight="1">
      <c r="A54" s="121" t="s">
        <v>75</v>
      </c>
      <c r="B54" s="19">
        <v>449.70000000000005</v>
      </c>
      <c r="C54" s="154">
        <v>201.03000000000003</v>
      </c>
      <c r="D54" s="154">
        <v>32.190000000000005</v>
      </c>
      <c r="E54" s="154">
        <v>433.89999999999986</v>
      </c>
      <c r="F54" s="154">
        <v>116.07000000000001</v>
      </c>
      <c r="G54" s="154">
        <v>102.54</v>
      </c>
      <c r="H54" s="154">
        <v>105.56000000000002</v>
      </c>
      <c r="I54" s="154">
        <v>10.379999999999999</v>
      </c>
      <c r="J54" s="154">
        <v>20.22</v>
      </c>
      <c r="K54" s="154">
        <v>269.05999999999989</v>
      </c>
      <c r="L54" s="154">
        <v>11.549999999999999</v>
      </c>
      <c r="M54" s="154">
        <v>228.90000000000006</v>
      </c>
      <c r="N54" s="154">
        <v>81.14</v>
      </c>
      <c r="O54" s="154">
        <v>255.97000000000011</v>
      </c>
      <c r="P54" s="154">
        <v>18.09</v>
      </c>
      <c r="Q54" s="154">
        <v>155.28000000000003</v>
      </c>
      <c r="R54" s="119">
        <v>2784.0700000000024</v>
      </c>
      <c r="S54" s="52">
        <f t="shared" si="116"/>
        <v>16.929353426069049</v>
      </c>
      <c r="U54" s="109" t="s">
        <v>75</v>
      </c>
      <c r="V54" s="19">
        <v>85.614000000000019</v>
      </c>
      <c r="W54" s="154">
        <v>92.996999999999986</v>
      </c>
      <c r="X54" s="154">
        <v>30.552</v>
      </c>
      <c r="Y54" s="154">
        <v>154.78400000000005</v>
      </c>
      <c r="Z54" s="154">
        <v>82.786999999999978</v>
      </c>
      <c r="AA54" s="154">
        <v>74.756</v>
      </c>
      <c r="AB54" s="154">
        <v>80.057000000000002</v>
      </c>
      <c r="AC54" s="154">
        <v>55.018000000000008</v>
      </c>
      <c r="AD54" s="154">
        <v>24.623000000000001</v>
      </c>
      <c r="AE54" s="154">
        <v>122.39999999999998</v>
      </c>
      <c r="AF54" s="154">
        <v>30.440999999999995</v>
      </c>
      <c r="AG54" s="154">
        <v>199.78800000000004</v>
      </c>
      <c r="AH54" s="154">
        <v>163.68800000000005</v>
      </c>
      <c r="AI54" s="154">
        <v>230.74799999999999</v>
      </c>
      <c r="AJ54" s="154">
        <v>76.34099999999998</v>
      </c>
      <c r="AK54" s="154">
        <v>243.74800000000002</v>
      </c>
      <c r="AL54" s="119">
        <v>237.17400000000006</v>
      </c>
      <c r="AM54" s="52">
        <f t="shared" si="115"/>
        <v>-2.6970477706483562E-2</v>
      </c>
      <c r="AO54" s="125">
        <f t="shared" si="99"/>
        <v>1.9038025350233492</v>
      </c>
      <c r="AP54" s="157">
        <f t="shared" si="100"/>
        <v>4.6260259662736889</v>
      </c>
      <c r="AQ54" s="157">
        <f t="shared" si="101"/>
        <v>9.4911463187325236</v>
      </c>
      <c r="AR54" s="157">
        <f t="shared" si="102"/>
        <v>3.5672735653376373</v>
      </c>
      <c r="AS54" s="157">
        <f t="shared" si="103"/>
        <v>7.1325062462307205</v>
      </c>
      <c r="AT54" s="157">
        <f t="shared" si="104"/>
        <v>7.2904232494636236</v>
      </c>
      <c r="AU54" s="157">
        <f t="shared" si="105"/>
        <v>7.5840280409245917</v>
      </c>
      <c r="AV54" s="157">
        <f t="shared" si="106"/>
        <v>53.003853564547221</v>
      </c>
      <c r="AW54" s="157">
        <f t="shared" si="107"/>
        <v>12.177546983184966</v>
      </c>
      <c r="AX54" s="157">
        <f t="shared" si="108"/>
        <v>4.5491711885824735</v>
      </c>
      <c r="AY54" s="157">
        <f t="shared" si="109"/>
        <v>26.355844155844153</v>
      </c>
      <c r="AZ54" s="157">
        <f t="shared" si="110"/>
        <v>8.7281782437745736</v>
      </c>
      <c r="BA54" s="157">
        <f t="shared" si="111"/>
        <v>20.173527236874541</v>
      </c>
      <c r="BB54" s="157">
        <f t="shared" si="112"/>
        <v>9.0146501543149551</v>
      </c>
      <c r="BC54" s="157">
        <f t="shared" si="113"/>
        <v>42.200663349917072</v>
      </c>
      <c r="BD54" s="157">
        <f t="shared" si="113"/>
        <v>15.6973209685729</v>
      </c>
      <c r="BE54" s="299">
        <f t="shared" si="117"/>
        <v>0.8518966836322357</v>
      </c>
      <c r="BF54" s="52">
        <f t="shared" si="114"/>
        <v>-0.94572980412786423</v>
      </c>
      <c r="BH54" s="105"/>
      <c r="BI54" s="105"/>
    </row>
    <row r="55" spans="1:61" ht="20.100000000000001" customHeight="1">
      <c r="A55" s="121" t="s">
        <v>76</v>
      </c>
      <c r="B55" s="19">
        <v>115.13000000000001</v>
      </c>
      <c r="C55" s="154">
        <v>87.89</v>
      </c>
      <c r="D55" s="154">
        <v>385.15999999999991</v>
      </c>
      <c r="E55" s="154">
        <v>4.24</v>
      </c>
      <c r="F55" s="154">
        <v>1094.3</v>
      </c>
      <c r="G55" s="154">
        <v>355.73999999999995</v>
      </c>
      <c r="H55" s="154">
        <v>257.62</v>
      </c>
      <c r="I55" s="154">
        <v>23.620000000000005</v>
      </c>
      <c r="J55" s="154">
        <v>291.12</v>
      </c>
      <c r="K55" s="154">
        <v>420.21999999999991</v>
      </c>
      <c r="L55" s="154">
        <v>106.44999999999997</v>
      </c>
      <c r="M55" s="154">
        <v>276.82999999999993</v>
      </c>
      <c r="N55" s="154">
        <v>511.11999999999989</v>
      </c>
      <c r="O55" s="154">
        <v>113.96999999999998</v>
      </c>
      <c r="P55" s="154">
        <v>68.369999999999976</v>
      </c>
      <c r="Q55" s="154">
        <v>613.91999999999996</v>
      </c>
      <c r="R55" s="119"/>
      <c r="S55" s="52" t="str">
        <f t="shared" si="116"/>
        <v/>
      </c>
      <c r="U55" s="109" t="s">
        <v>76</v>
      </c>
      <c r="V55" s="19">
        <v>36.316000000000003</v>
      </c>
      <c r="W55" s="154">
        <v>16.928000000000001</v>
      </c>
      <c r="X55" s="154">
        <v>146.25000000000003</v>
      </c>
      <c r="Y55" s="154">
        <v>10.174000000000001</v>
      </c>
      <c r="Z55" s="154">
        <v>189.64499999999995</v>
      </c>
      <c r="AA55" s="154">
        <v>141.92499999999998</v>
      </c>
      <c r="AB55" s="154">
        <v>147.154</v>
      </c>
      <c r="AC55" s="154">
        <v>82.36399999999999</v>
      </c>
      <c r="AD55" s="154">
        <v>196.86600000000001</v>
      </c>
      <c r="AE55" s="154">
        <v>168.61099999999996</v>
      </c>
      <c r="AF55" s="154">
        <v>50.588999999999999</v>
      </c>
      <c r="AG55" s="154">
        <v>769.01500000000044</v>
      </c>
      <c r="AH55" s="154">
        <v>338.37599999999992</v>
      </c>
      <c r="AI55" s="154">
        <v>278.40999999999997</v>
      </c>
      <c r="AJ55" s="154">
        <v>147.01199999999997</v>
      </c>
      <c r="AK55" s="154">
        <v>376.38900000000007</v>
      </c>
      <c r="AL55" s="119"/>
      <c r="AM55" s="52" t="str">
        <f t="shared" si="115"/>
        <v/>
      </c>
      <c r="AO55" s="125">
        <f t="shared" si="99"/>
        <v>3.1543472596195605</v>
      </c>
      <c r="AP55" s="157">
        <f t="shared" si="100"/>
        <v>1.9260439185345319</v>
      </c>
      <c r="AQ55" s="157">
        <f t="shared" si="101"/>
        <v>3.7971232734448042</v>
      </c>
      <c r="AR55" s="157">
        <f t="shared" si="102"/>
        <v>23.995283018867926</v>
      </c>
      <c r="AS55" s="157">
        <f t="shared" si="103"/>
        <v>1.7330256785159459</v>
      </c>
      <c r="AT55" s="157">
        <f t="shared" si="104"/>
        <v>3.9895710350255804</v>
      </c>
      <c r="AU55" s="157">
        <f t="shared" si="105"/>
        <v>5.7120565173511375</v>
      </c>
      <c r="AV55" s="157">
        <f t="shared" si="106"/>
        <v>34.870448772226915</v>
      </c>
      <c r="AW55" s="157">
        <f t="shared" si="107"/>
        <v>6.7623660346248968</v>
      </c>
      <c r="AX55" s="157">
        <f t="shared" si="108"/>
        <v>4.0124458616914946</v>
      </c>
      <c r="AY55" s="157">
        <f t="shared" si="109"/>
        <v>4.7523720056364498</v>
      </c>
      <c r="AZ55" s="157">
        <f t="shared" si="110"/>
        <v>27.779323050247466</v>
      </c>
      <c r="BA55" s="157">
        <f t="shared" si="111"/>
        <v>6.6202848646110501</v>
      </c>
      <c r="BB55" s="157">
        <f t="shared" si="112"/>
        <v>24.428358339914013</v>
      </c>
      <c r="BC55" s="157">
        <f t="shared" si="113"/>
        <v>21.502413339183857</v>
      </c>
      <c r="BD55" s="157">
        <f t="shared" si="113"/>
        <v>6.130912822517594</v>
      </c>
      <c r="BE55" s="299" t="str">
        <f t="shared" si="117"/>
        <v/>
      </c>
      <c r="BF55" s="52" t="str">
        <f t="shared" si="114"/>
        <v/>
      </c>
      <c r="BH55" s="105"/>
      <c r="BI55" s="105"/>
    </row>
    <row r="56" spans="1:61" ht="20.100000000000001" customHeight="1">
      <c r="A56" s="121" t="s">
        <v>77</v>
      </c>
      <c r="B56" s="19">
        <v>87.69</v>
      </c>
      <c r="C56" s="154">
        <v>193.86</v>
      </c>
      <c r="D56" s="154">
        <v>760.19999999999993</v>
      </c>
      <c r="E56" s="154">
        <v>201.37000000000003</v>
      </c>
      <c r="F56" s="154">
        <v>0.83</v>
      </c>
      <c r="G56" s="154">
        <v>312.90000000000003</v>
      </c>
      <c r="H56" s="154">
        <v>805.90999999999985</v>
      </c>
      <c r="I56" s="154">
        <v>97.779999999999973</v>
      </c>
      <c r="J56" s="154">
        <v>379.49</v>
      </c>
      <c r="K56" s="154">
        <v>205.07999999999998</v>
      </c>
      <c r="L56" s="154">
        <v>75.45999999999998</v>
      </c>
      <c r="M56" s="154">
        <v>81.010000000000019</v>
      </c>
      <c r="N56" s="154">
        <v>128.44</v>
      </c>
      <c r="O56" s="154">
        <v>80.380000000000038</v>
      </c>
      <c r="P56" s="154">
        <v>203.94000000000005</v>
      </c>
      <c r="Q56" s="154">
        <v>67.090000000000032</v>
      </c>
      <c r="R56" s="119"/>
      <c r="S56" s="52" t="str">
        <f t="shared" si="116"/>
        <v/>
      </c>
      <c r="U56" s="109" t="s">
        <v>77</v>
      </c>
      <c r="V56" s="19">
        <v>50.512</v>
      </c>
      <c r="W56" s="154">
        <v>76.984999999999985</v>
      </c>
      <c r="X56" s="154">
        <v>140.74100000000001</v>
      </c>
      <c r="Y56" s="154">
        <v>108.19399999999999</v>
      </c>
      <c r="Z56" s="154">
        <v>2.327</v>
      </c>
      <c r="AA56" s="154">
        <v>108.241</v>
      </c>
      <c r="AB56" s="154">
        <v>89.242999999999995</v>
      </c>
      <c r="AC56" s="154">
        <v>81.237000000000023</v>
      </c>
      <c r="AD56" s="154">
        <v>251.595</v>
      </c>
      <c r="AE56" s="154">
        <v>116.065</v>
      </c>
      <c r="AF56" s="154">
        <v>70.181000000000012</v>
      </c>
      <c r="AG56" s="154">
        <v>156.5320000000001</v>
      </c>
      <c r="AH56" s="154">
        <v>262.81200000000013</v>
      </c>
      <c r="AI56" s="154">
        <v>150.63999999999999</v>
      </c>
      <c r="AJ56" s="154">
        <v>240.67999999999998</v>
      </c>
      <c r="AK56" s="154">
        <v>154.39200000000002</v>
      </c>
      <c r="AL56" s="119"/>
      <c r="AM56" s="52" t="str">
        <f t="shared" si="115"/>
        <v/>
      </c>
      <c r="AO56" s="125">
        <f t="shared" si="99"/>
        <v>5.7602919375071266</v>
      </c>
      <c r="AP56" s="157">
        <f t="shared" si="100"/>
        <v>3.9711647580728346</v>
      </c>
      <c r="AQ56" s="157">
        <f t="shared" si="101"/>
        <v>1.8513680610365695</v>
      </c>
      <c r="AR56" s="157">
        <f t="shared" si="102"/>
        <v>5.3728956646968253</v>
      </c>
      <c r="AS56" s="157">
        <f t="shared" si="103"/>
        <v>28.036144578313255</v>
      </c>
      <c r="AT56" s="157">
        <f t="shared" si="104"/>
        <v>3.4592841163310957</v>
      </c>
      <c r="AU56" s="157">
        <f t="shared" si="105"/>
        <v>1.1073569008946409</v>
      </c>
      <c r="AV56" s="157">
        <f t="shared" si="106"/>
        <v>8.3081407240744571</v>
      </c>
      <c r="AW56" s="157">
        <f t="shared" si="107"/>
        <v>6.629818967561727</v>
      </c>
      <c r="AX56" s="157">
        <f t="shared" si="108"/>
        <v>5.6594987322020671</v>
      </c>
      <c r="AY56" s="157">
        <f t="shared" si="109"/>
        <v>9.3004240657301924</v>
      </c>
      <c r="AZ56" s="157">
        <f t="shared" si="110"/>
        <v>19.322552771262814</v>
      </c>
      <c r="BA56" s="157">
        <f t="shared" si="111"/>
        <v>20.461849890999698</v>
      </c>
      <c r="BB56" s="157">
        <f t="shared" si="112"/>
        <v>18.740980343368989</v>
      </c>
      <c r="BC56" s="157">
        <f t="shared" si="113"/>
        <v>11.801510248112185</v>
      </c>
      <c r="BD56" s="157">
        <f t="shared" si="113"/>
        <v>23.012669548367857</v>
      </c>
      <c r="BE56" s="299" t="str">
        <f t="shared" si="117"/>
        <v/>
      </c>
      <c r="BF56" s="52" t="str">
        <f t="shared" si="114"/>
        <v/>
      </c>
      <c r="BH56" s="105"/>
      <c r="BI56" s="105"/>
    </row>
    <row r="57" spans="1:61" ht="20.100000000000001" customHeight="1">
      <c r="A57" s="121" t="s">
        <v>78</v>
      </c>
      <c r="B57" s="19">
        <v>303.20000000000005</v>
      </c>
      <c r="C57" s="154">
        <v>239.99999999999997</v>
      </c>
      <c r="D57" s="154">
        <v>243.11000000000004</v>
      </c>
      <c r="E57" s="154">
        <v>240.37</v>
      </c>
      <c r="F57" s="154">
        <v>134.97000000000006</v>
      </c>
      <c r="G57" s="154">
        <v>337.20000000000005</v>
      </c>
      <c r="H57" s="154">
        <v>84.99</v>
      </c>
      <c r="I57" s="154">
        <v>171.96000000000004</v>
      </c>
      <c r="J57" s="154">
        <v>42.18</v>
      </c>
      <c r="K57" s="154">
        <v>176.78999999999996</v>
      </c>
      <c r="L57" s="154">
        <v>288.82999999999993</v>
      </c>
      <c r="M57" s="154">
        <v>91.259999999999991</v>
      </c>
      <c r="N57" s="154">
        <v>309.11</v>
      </c>
      <c r="O57" s="154">
        <v>108.70999999999998</v>
      </c>
      <c r="P57" s="154">
        <v>140.32000000000005</v>
      </c>
      <c r="Q57" s="154">
        <v>94.610000000000042</v>
      </c>
      <c r="R57" s="119"/>
      <c r="S57" s="52" t="str">
        <f t="shared" si="116"/>
        <v/>
      </c>
      <c r="U57" s="109" t="s">
        <v>78</v>
      </c>
      <c r="V57" s="19">
        <v>101.88200000000002</v>
      </c>
      <c r="W57" s="154">
        <v>208.25</v>
      </c>
      <c r="X57" s="154">
        <v>120.58900000000001</v>
      </c>
      <c r="Y57" s="154">
        <v>63.236000000000004</v>
      </c>
      <c r="Z57" s="154">
        <v>133.27200000000002</v>
      </c>
      <c r="AA57" s="154">
        <v>88.903999999999996</v>
      </c>
      <c r="AB57" s="154">
        <v>66.512999999999991</v>
      </c>
      <c r="AC57" s="154">
        <v>161.839</v>
      </c>
      <c r="AD57" s="154">
        <v>69.402000000000001</v>
      </c>
      <c r="AE57" s="154">
        <v>109.84300000000002</v>
      </c>
      <c r="AF57" s="154">
        <v>111.27</v>
      </c>
      <c r="AG57" s="154">
        <v>115.04100000000001</v>
      </c>
      <c r="AH57" s="154">
        <v>124.31800000000001</v>
      </c>
      <c r="AI57" s="154">
        <v>127.58</v>
      </c>
      <c r="AJ57" s="154">
        <v>177.48399999999995</v>
      </c>
      <c r="AK57" s="154">
        <v>177.92799999999997</v>
      </c>
      <c r="AL57" s="119"/>
      <c r="AM57" s="52" t="str">
        <f t="shared" si="115"/>
        <v/>
      </c>
      <c r="AO57" s="125">
        <f t="shared" si="99"/>
        <v>3.3602242744063329</v>
      </c>
      <c r="AP57" s="157">
        <f t="shared" si="100"/>
        <v>8.6770833333333339</v>
      </c>
      <c r="AQ57" s="157">
        <f t="shared" si="101"/>
        <v>4.960264900662251</v>
      </c>
      <c r="AR57" s="157">
        <f t="shared" si="102"/>
        <v>2.6307775512751173</v>
      </c>
      <c r="AS57" s="157">
        <f t="shared" si="103"/>
        <v>9.8741942653923065</v>
      </c>
      <c r="AT57" s="157">
        <f t="shared" si="104"/>
        <v>2.636536180308422</v>
      </c>
      <c r="AU57" s="157">
        <f t="shared" si="105"/>
        <v>7.8259795270031765</v>
      </c>
      <c r="AV57" s="157">
        <f t="shared" si="106"/>
        <v>9.4114328913700831</v>
      </c>
      <c r="AW57" s="157">
        <f t="shared" si="107"/>
        <v>16.453769559032718</v>
      </c>
      <c r="AX57" s="157">
        <f t="shared" si="108"/>
        <v>6.2131907913343545</v>
      </c>
      <c r="AY57" s="157">
        <f t="shared" si="109"/>
        <v>3.8524391510577165</v>
      </c>
      <c r="AZ57" s="157">
        <f t="shared" si="110"/>
        <v>12.605851413543723</v>
      </c>
      <c r="BA57" s="157">
        <f t="shared" si="111"/>
        <v>4.0218045356022127</v>
      </c>
      <c r="BB57" s="157">
        <f t="shared" si="112"/>
        <v>11.735810872964771</v>
      </c>
      <c r="BC57" s="157">
        <f t="shared" si="113"/>
        <v>12.648517673888247</v>
      </c>
      <c r="BD57" s="157">
        <f t="shared" si="113"/>
        <v>18.806468660818084</v>
      </c>
      <c r="BE57" s="299" t="str">
        <f t="shared" si="117"/>
        <v/>
      </c>
      <c r="BF57" s="52" t="str">
        <f t="shared" si="114"/>
        <v/>
      </c>
      <c r="BH57" s="105"/>
      <c r="BI57" s="105"/>
    </row>
    <row r="58" spans="1:61" ht="20.100000000000001" customHeight="1">
      <c r="A58" s="121" t="s">
        <v>79</v>
      </c>
      <c r="B58" s="19">
        <v>733.11</v>
      </c>
      <c r="C58" s="154">
        <v>19</v>
      </c>
      <c r="D58" s="154">
        <v>777.31</v>
      </c>
      <c r="E58" s="154">
        <v>199.58</v>
      </c>
      <c r="F58" s="154">
        <v>112.44000000000001</v>
      </c>
      <c r="G58" s="154">
        <v>335.96999999999997</v>
      </c>
      <c r="H58" s="154">
        <v>208.92000000000002</v>
      </c>
      <c r="I58" s="154">
        <v>156.26000000000005</v>
      </c>
      <c r="J58" s="154">
        <v>103.26</v>
      </c>
      <c r="K58" s="154">
        <v>2.9099999999999993</v>
      </c>
      <c r="L58" s="154">
        <v>52.440000000000005</v>
      </c>
      <c r="M58" s="154">
        <v>48.8</v>
      </c>
      <c r="N58" s="154">
        <v>220.74000000000015</v>
      </c>
      <c r="O58" s="154">
        <v>5.7899999999999974</v>
      </c>
      <c r="P58" s="154">
        <v>298.74999999999977</v>
      </c>
      <c r="Q58" s="154">
        <v>218.68000000000004</v>
      </c>
      <c r="R58" s="119"/>
      <c r="S58" s="52" t="str">
        <f t="shared" si="116"/>
        <v/>
      </c>
      <c r="U58" s="109" t="s">
        <v>79</v>
      </c>
      <c r="V58" s="19">
        <v>248.68200000000002</v>
      </c>
      <c r="W58" s="154">
        <v>13.135</v>
      </c>
      <c r="X58" s="154">
        <v>170.39499999999998</v>
      </c>
      <c r="Y58" s="154">
        <v>85.355999999999995</v>
      </c>
      <c r="Z58" s="154">
        <v>57.158000000000001</v>
      </c>
      <c r="AA58" s="154">
        <v>62.073999999999998</v>
      </c>
      <c r="AB58" s="154">
        <v>182.14699999999996</v>
      </c>
      <c r="AC58" s="154">
        <v>90.742000000000004</v>
      </c>
      <c r="AD58" s="154">
        <v>92.774000000000001</v>
      </c>
      <c r="AE58" s="154">
        <v>20.315999999999999</v>
      </c>
      <c r="AF58" s="154">
        <v>52.984999999999999</v>
      </c>
      <c r="AG58" s="154">
        <v>98.681000000000012</v>
      </c>
      <c r="AH58" s="154">
        <v>194.059</v>
      </c>
      <c r="AI58" s="154">
        <v>53.199000000000005</v>
      </c>
      <c r="AJ58" s="154">
        <v>229.73099999999991</v>
      </c>
      <c r="AK58" s="154">
        <v>193.50400000000008</v>
      </c>
      <c r="AL58" s="119"/>
      <c r="AM58" s="52" t="str">
        <f t="shared" si="115"/>
        <v/>
      </c>
      <c r="AO58" s="125">
        <f t="shared" si="99"/>
        <v>3.3921512460613008</v>
      </c>
      <c r="AP58" s="157">
        <f t="shared" si="100"/>
        <v>6.9131578947368419</v>
      </c>
      <c r="AQ58" s="157">
        <f t="shared" si="101"/>
        <v>2.1921112554836548</v>
      </c>
      <c r="AR58" s="157">
        <f t="shared" si="102"/>
        <v>4.2767812406052705</v>
      </c>
      <c r="AS58" s="157">
        <f t="shared" si="103"/>
        <v>5.0834222696549265</v>
      </c>
      <c r="AT58" s="157">
        <f t="shared" si="104"/>
        <v>1.8476054409619906</v>
      </c>
      <c r="AU58" s="157">
        <f t="shared" si="105"/>
        <v>8.7185046907907306</v>
      </c>
      <c r="AV58" s="157">
        <f t="shared" si="106"/>
        <v>5.8071163445539478</v>
      </c>
      <c r="AW58" s="157">
        <f t="shared" si="107"/>
        <v>8.9845051326748013</v>
      </c>
      <c r="AX58" s="157">
        <f t="shared" si="108"/>
        <v>69.814432989690744</v>
      </c>
      <c r="AY58" s="157">
        <f t="shared" si="109"/>
        <v>10.103928299008389</v>
      </c>
      <c r="AZ58" s="157">
        <f t="shared" si="110"/>
        <v>20.221516393442624</v>
      </c>
      <c r="BA58" s="157">
        <f t="shared" si="111"/>
        <v>8.7912929238017519</v>
      </c>
      <c r="BB58" s="157">
        <f t="shared" si="112"/>
        <v>91.880829015544094</v>
      </c>
      <c r="BC58" s="157">
        <f t="shared" si="113"/>
        <v>7.6897405857740617</v>
      </c>
      <c r="BD58" s="157">
        <f t="shared" si="113"/>
        <v>8.8487287360526814</v>
      </c>
      <c r="BE58" s="299" t="str">
        <f t="shared" si="117"/>
        <v/>
      </c>
      <c r="BF58" s="52" t="str">
        <f t="shared" si="114"/>
        <v/>
      </c>
      <c r="BH58" s="105"/>
      <c r="BI58" s="105"/>
    </row>
    <row r="59" spans="1:61" ht="20.100000000000001" customHeight="1">
      <c r="A59" s="121" t="s">
        <v>80</v>
      </c>
      <c r="B59" s="19">
        <v>75.409999999999982</v>
      </c>
      <c r="C59" s="154">
        <v>202.55</v>
      </c>
      <c r="D59" s="154">
        <v>126.27000000000001</v>
      </c>
      <c r="E59" s="154">
        <v>192.72</v>
      </c>
      <c r="F59" s="154">
        <v>183.71</v>
      </c>
      <c r="G59" s="154">
        <v>506.25</v>
      </c>
      <c r="H59" s="154">
        <v>278.89</v>
      </c>
      <c r="I59" s="154">
        <v>2.5899999999999994</v>
      </c>
      <c r="J59" s="154">
        <v>285.61</v>
      </c>
      <c r="K59" s="154">
        <v>32.119999999999997</v>
      </c>
      <c r="L59" s="154">
        <v>108.60000000000004</v>
      </c>
      <c r="M59" s="154">
        <v>357.8900000000001</v>
      </c>
      <c r="N59" s="154">
        <v>414.07</v>
      </c>
      <c r="O59" s="154">
        <v>277.87000000000006</v>
      </c>
      <c r="P59" s="154">
        <v>289.97999999999973</v>
      </c>
      <c r="Q59" s="154">
        <v>42.160000000000011</v>
      </c>
      <c r="R59" s="119"/>
      <c r="S59" s="52" t="str">
        <f t="shared" si="116"/>
        <v/>
      </c>
      <c r="U59" s="109" t="s">
        <v>80</v>
      </c>
      <c r="V59" s="19">
        <v>26.283999999999999</v>
      </c>
      <c r="W59" s="154">
        <v>140.136</v>
      </c>
      <c r="X59" s="154">
        <v>62.427000000000007</v>
      </c>
      <c r="Y59" s="154">
        <v>148.22899999999998</v>
      </c>
      <c r="Z59" s="154">
        <v>99.02600000000001</v>
      </c>
      <c r="AA59" s="154">
        <v>189.15099999999995</v>
      </c>
      <c r="AB59" s="154">
        <v>114.91000000000001</v>
      </c>
      <c r="AC59" s="154">
        <v>15.391</v>
      </c>
      <c r="AD59" s="154">
        <v>141.86099999999999</v>
      </c>
      <c r="AE59" s="154">
        <v>88.779999999999987</v>
      </c>
      <c r="AF59" s="154">
        <v>72.782000000000011</v>
      </c>
      <c r="AG59" s="154">
        <v>256.71899999999999</v>
      </c>
      <c r="AH59" s="154">
        <v>308.47400000000005</v>
      </c>
      <c r="AI59" s="154">
        <v>368.83200000000011</v>
      </c>
      <c r="AJ59" s="154">
        <v>156.05799999999999</v>
      </c>
      <c r="AK59" s="154">
        <v>222.68999999999988</v>
      </c>
      <c r="AL59" s="119"/>
      <c r="AM59" s="52" t="str">
        <f t="shared" si="115"/>
        <v/>
      </c>
      <c r="AO59" s="125">
        <f t="shared" si="99"/>
        <v>3.485479379392654</v>
      </c>
      <c r="AP59" s="157">
        <f t="shared" si="100"/>
        <v>6.9185880029622302</v>
      </c>
      <c r="AQ59" s="157">
        <f t="shared" si="101"/>
        <v>4.9439296745070092</v>
      </c>
      <c r="AR59" s="157">
        <f t="shared" si="102"/>
        <v>7.6914176006641757</v>
      </c>
      <c r="AS59" s="157">
        <f t="shared" si="103"/>
        <v>5.3903434761308588</v>
      </c>
      <c r="AT59" s="157">
        <f t="shared" si="104"/>
        <v>3.7363160493827152</v>
      </c>
      <c r="AU59" s="157">
        <f t="shared" si="105"/>
        <v>4.120262469073829</v>
      </c>
      <c r="AV59" s="157">
        <f t="shared" si="106"/>
        <v>59.42471042471044</v>
      </c>
      <c r="AW59" s="157">
        <f t="shared" si="107"/>
        <v>4.9669479359966386</v>
      </c>
      <c r="AX59" s="157">
        <f t="shared" si="108"/>
        <v>27.640099626400993</v>
      </c>
      <c r="AY59" s="157">
        <f t="shared" si="109"/>
        <v>6.7018416206261495</v>
      </c>
      <c r="AZ59" s="157">
        <f t="shared" si="110"/>
        <v>7.1731258207829196</v>
      </c>
      <c r="BA59" s="157">
        <f t="shared" si="111"/>
        <v>7.449803173376484</v>
      </c>
      <c r="BB59" s="157">
        <f t="shared" si="112"/>
        <v>13.273545182999245</v>
      </c>
      <c r="BC59" s="157">
        <f t="shared" si="113"/>
        <v>5.381681495275541</v>
      </c>
      <c r="BD59" s="157">
        <f t="shared" si="113"/>
        <v>52.820208728652709</v>
      </c>
      <c r="BE59" s="299" t="str">
        <f t="shared" si="117"/>
        <v/>
      </c>
      <c r="BF59" s="52" t="str">
        <f t="shared" si="114"/>
        <v/>
      </c>
      <c r="BH59" s="105"/>
      <c r="BI59" s="105"/>
    </row>
    <row r="60" spans="1:61" ht="20.100000000000001" customHeight="1">
      <c r="A60" s="121" t="s">
        <v>81</v>
      </c>
      <c r="B60" s="19">
        <v>240.72</v>
      </c>
      <c r="C60" s="154">
        <v>303.53000000000003</v>
      </c>
      <c r="D60" s="154">
        <v>1.4</v>
      </c>
      <c r="E60" s="154">
        <v>199.3</v>
      </c>
      <c r="F60" s="154">
        <v>162.61000000000001</v>
      </c>
      <c r="G60" s="154">
        <v>265.22999999999996</v>
      </c>
      <c r="H60" s="154">
        <v>74.89</v>
      </c>
      <c r="I60" s="154">
        <v>2.6999999999999997</v>
      </c>
      <c r="J60" s="154">
        <v>243.41</v>
      </c>
      <c r="K60" s="154">
        <v>162.79000000000005</v>
      </c>
      <c r="L60" s="154">
        <v>163.68000000000006</v>
      </c>
      <c r="M60" s="154">
        <v>162.12</v>
      </c>
      <c r="N60" s="154">
        <v>165.90000000000006</v>
      </c>
      <c r="O60" s="154">
        <v>50.90000000000002</v>
      </c>
      <c r="P60" s="154">
        <v>220.96</v>
      </c>
      <c r="Q60" s="154">
        <v>152.54000000000013</v>
      </c>
      <c r="R60" s="119"/>
      <c r="S60" s="52" t="str">
        <f t="shared" si="116"/>
        <v/>
      </c>
      <c r="U60" s="109" t="s">
        <v>81</v>
      </c>
      <c r="V60" s="19">
        <v>80.941000000000003</v>
      </c>
      <c r="W60" s="154">
        <v>133.739</v>
      </c>
      <c r="X60" s="154">
        <v>0.89600000000000013</v>
      </c>
      <c r="Y60" s="154">
        <v>99.911000000000001</v>
      </c>
      <c r="Z60" s="154">
        <v>62.055999999999997</v>
      </c>
      <c r="AA60" s="154">
        <v>42.978000000000009</v>
      </c>
      <c r="AB60" s="154">
        <v>73.328000000000003</v>
      </c>
      <c r="AC60" s="154">
        <v>7.7379999999999995</v>
      </c>
      <c r="AD60" s="154">
        <v>45.496000000000002</v>
      </c>
      <c r="AE60" s="154">
        <v>116.032</v>
      </c>
      <c r="AF60" s="154">
        <v>123.81899999999997</v>
      </c>
      <c r="AG60" s="154">
        <v>149.98599999999999</v>
      </c>
      <c r="AH60" s="154">
        <v>319.26399999999995</v>
      </c>
      <c r="AI60" s="154">
        <v>57.844000000000001</v>
      </c>
      <c r="AJ60" s="154">
        <v>148.756</v>
      </c>
      <c r="AK60" s="154">
        <v>156.06899999999999</v>
      </c>
      <c r="AL60" s="119"/>
      <c r="AM60" s="52" t="str">
        <f t="shared" si="115"/>
        <v/>
      </c>
      <c r="AO60" s="125">
        <f t="shared" si="99"/>
        <v>3.3624543037554004</v>
      </c>
      <c r="AP60" s="157">
        <f t="shared" si="100"/>
        <v>4.4061213059664608</v>
      </c>
      <c r="AQ60" s="157">
        <f t="shared" si="101"/>
        <v>6.4000000000000012</v>
      </c>
      <c r="AR60" s="157">
        <f t="shared" si="102"/>
        <v>5.0130958354239841</v>
      </c>
      <c r="AS60" s="157">
        <f t="shared" si="103"/>
        <v>3.816247463255642</v>
      </c>
      <c r="AT60" s="157">
        <f t="shared" si="104"/>
        <v>1.6204049315688276</v>
      </c>
      <c r="AU60" s="157">
        <f t="shared" si="105"/>
        <v>9.7914274268927759</v>
      </c>
      <c r="AV60" s="157">
        <f t="shared" si="106"/>
        <v>28.659259259259258</v>
      </c>
      <c r="AW60" s="157">
        <f t="shared" si="107"/>
        <v>1.8691097325500186</v>
      </c>
      <c r="AX60" s="157">
        <f t="shared" si="108"/>
        <v>7.1277105473309144</v>
      </c>
      <c r="AY60" s="157">
        <f t="shared" si="109"/>
        <v>7.5646994134897314</v>
      </c>
      <c r="AZ60" s="157">
        <f t="shared" si="110"/>
        <v>9.2515420676042428</v>
      </c>
      <c r="BA60" s="157">
        <f t="shared" si="111"/>
        <v>19.24436407474381</v>
      </c>
      <c r="BB60" s="157">
        <f t="shared" si="112"/>
        <v>11.364243614931233</v>
      </c>
      <c r="BC60" s="157">
        <f t="shared" si="113"/>
        <v>6.7322592324402608</v>
      </c>
      <c r="BD60" s="157">
        <f t="shared" si="113"/>
        <v>10.231349154320169</v>
      </c>
      <c r="BE60" s="299" t="str">
        <f t="shared" si="117"/>
        <v/>
      </c>
      <c r="BF60" s="52" t="str">
        <f t="shared" si="114"/>
        <v/>
      </c>
      <c r="BH60" s="105"/>
      <c r="BI60" s="105"/>
    </row>
    <row r="61" spans="1:61" ht="20.100000000000001" customHeight="1">
      <c r="A61" s="121" t="s">
        <v>82</v>
      </c>
      <c r="B61" s="19">
        <v>134.53000000000003</v>
      </c>
      <c r="C61" s="154">
        <v>176.85999999999999</v>
      </c>
      <c r="D61" s="154">
        <v>203.78999999999996</v>
      </c>
      <c r="E61" s="154">
        <v>75.959999999999994</v>
      </c>
      <c r="F61" s="154">
        <v>86.76</v>
      </c>
      <c r="G61" s="154">
        <v>338.64999999999992</v>
      </c>
      <c r="H61" s="154">
        <v>107.72999999999999</v>
      </c>
      <c r="I61" s="154">
        <v>189.56000000000003</v>
      </c>
      <c r="J61" s="154">
        <v>163.63999999999999</v>
      </c>
      <c r="K61" s="154">
        <v>115.14999999999999</v>
      </c>
      <c r="L61" s="154">
        <v>280.90999999999991</v>
      </c>
      <c r="M61" s="154">
        <v>287.72999999999973</v>
      </c>
      <c r="N61" s="154">
        <v>90.060000000000016</v>
      </c>
      <c r="O61" s="154">
        <v>226.77000000000004</v>
      </c>
      <c r="P61" s="154">
        <v>213.44000000000005</v>
      </c>
      <c r="Q61" s="154">
        <v>53.060000000000009</v>
      </c>
      <c r="R61" s="119"/>
      <c r="S61" s="52" t="str">
        <f t="shared" si="116"/>
        <v/>
      </c>
      <c r="U61" s="109" t="s">
        <v>82</v>
      </c>
      <c r="V61" s="19">
        <v>62.047999999999995</v>
      </c>
      <c r="W61" s="154">
        <v>49.418999999999997</v>
      </c>
      <c r="X61" s="154">
        <v>115.30700000000002</v>
      </c>
      <c r="Y61" s="154">
        <v>48.548999999999999</v>
      </c>
      <c r="Z61" s="154">
        <v>60.350999999999999</v>
      </c>
      <c r="AA61" s="154">
        <v>250.62000000000003</v>
      </c>
      <c r="AB61" s="154">
        <v>66.029999999999987</v>
      </c>
      <c r="AC61" s="154">
        <v>58.631000000000007</v>
      </c>
      <c r="AD61" s="154">
        <v>111.59399999999999</v>
      </c>
      <c r="AE61" s="154">
        <v>193.00300000000004</v>
      </c>
      <c r="AF61" s="154">
        <v>285.58600000000001</v>
      </c>
      <c r="AG61" s="154">
        <v>185.32599999999994</v>
      </c>
      <c r="AH61" s="154">
        <v>275.30900000000003</v>
      </c>
      <c r="AI61" s="154">
        <v>299.64300000000009</v>
      </c>
      <c r="AJ61" s="154">
        <v>1020.7949999999997</v>
      </c>
      <c r="AK61" s="154">
        <v>184.76600000000002</v>
      </c>
      <c r="AL61" s="119"/>
      <c r="AM61" s="52" t="str">
        <f t="shared" si="115"/>
        <v/>
      </c>
      <c r="AO61" s="125">
        <f t="shared" ref="AO61:AP67" si="118">(V61/B61)*10</f>
        <v>4.6122054560321102</v>
      </c>
      <c r="AP61" s="157">
        <f t="shared" si="118"/>
        <v>2.7942440348298092</v>
      </c>
      <c r="AQ61" s="157">
        <f t="shared" ref="AQ61:AZ63" si="119">IF(X61="","",(X61/D61)*10)</f>
        <v>5.6581284655773123</v>
      </c>
      <c r="AR61" s="157">
        <f t="shared" si="119"/>
        <v>6.3913902053712492</v>
      </c>
      <c r="AS61" s="157">
        <f t="shared" si="119"/>
        <v>6.9560857538035954</v>
      </c>
      <c r="AT61" s="157">
        <f t="shared" si="119"/>
        <v>7.400561051232839</v>
      </c>
      <c r="AU61" s="157">
        <f t="shared" si="119"/>
        <v>6.129211918685602</v>
      </c>
      <c r="AV61" s="157">
        <f t="shared" si="119"/>
        <v>3.0930048533445875</v>
      </c>
      <c r="AW61" s="157">
        <f t="shared" si="119"/>
        <v>6.8194817892935706</v>
      </c>
      <c r="AX61" s="157">
        <f t="shared" si="119"/>
        <v>16.76100738167608</v>
      </c>
      <c r="AY61" s="157">
        <f t="shared" si="119"/>
        <v>10.166459008223278</v>
      </c>
      <c r="AZ61" s="157">
        <f t="shared" si="119"/>
        <v>6.4409689639592713</v>
      </c>
      <c r="BA61" s="157">
        <f t="shared" ref="BA61:BA63" si="120">IF(AH61="","",(AH61/N61)*10)</f>
        <v>30.569509216078167</v>
      </c>
      <c r="BB61" s="157">
        <f>IF(AI61="","",(AI61/O61)*10)</f>
        <v>13.213520306918907</v>
      </c>
      <c r="BC61" s="157">
        <f t="shared" ref="BC61:BD63" si="121">IF(AJ61="","",(AJ61/P61)*10)</f>
        <v>47.82585269865065</v>
      </c>
      <c r="BD61" s="157">
        <f t="shared" si="121"/>
        <v>34.822088202035431</v>
      </c>
      <c r="BE61" s="299" t="str">
        <f t="shared" si="117"/>
        <v/>
      </c>
      <c r="BF61" s="52" t="str">
        <f t="shared" si="114"/>
        <v/>
      </c>
      <c r="BH61" s="105"/>
      <c r="BI61" s="105"/>
    </row>
    <row r="62" spans="1:61" ht="20.100000000000001" customHeight="1" thickBot="1">
      <c r="A62" s="122" t="s">
        <v>83</v>
      </c>
      <c r="B62" s="21">
        <v>93.24</v>
      </c>
      <c r="C62" s="155">
        <v>124.46000000000001</v>
      </c>
      <c r="D62" s="155">
        <v>113.12</v>
      </c>
      <c r="E62" s="155">
        <v>110.57000000000001</v>
      </c>
      <c r="F62" s="155">
        <v>72.960000000000008</v>
      </c>
      <c r="G62" s="155">
        <v>208.45</v>
      </c>
      <c r="H62" s="155">
        <v>87.240000000000009</v>
      </c>
      <c r="I62" s="155">
        <v>106.97</v>
      </c>
      <c r="J62" s="155">
        <v>115.36</v>
      </c>
      <c r="K62" s="155">
        <v>163.49999999999997</v>
      </c>
      <c r="L62" s="155">
        <v>144.71999999999991</v>
      </c>
      <c r="M62" s="155">
        <v>71.05</v>
      </c>
      <c r="N62" s="155">
        <v>22.009999999999991</v>
      </c>
      <c r="O62" s="155">
        <v>305.79999999999967</v>
      </c>
      <c r="P62" s="155">
        <v>152.83000000000007</v>
      </c>
      <c r="Q62" s="155">
        <v>184.64000000000001</v>
      </c>
      <c r="R62" s="123"/>
      <c r="S62" s="52" t="str">
        <f t="shared" si="116"/>
        <v/>
      </c>
      <c r="U62" s="110" t="s">
        <v>83</v>
      </c>
      <c r="V62" s="19">
        <v>30.416</v>
      </c>
      <c r="W62" s="154">
        <v>47.312999999999995</v>
      </c>
      <c r="X62" s="154">
        <v>23.595999999999997</v>
      </c>
      <c r="Y62" s="154">
        <v>78.717000000000013</v>
      </c>
      <c r="Z62" s="154">
        <v>56.821999999999996</v>
      </c>
      <c r="AA62" s="154">
        <v>94.972999999999999</v>
      </c>
      <c r="AB62" s="154">
        <v>72.218000000000018</v>
      </c>
      <c r="AC62" s="154">
        <v>81.169000000000011</v>
      </c>
      <c r="AD62" s="154">
        <v>81.001999999999995</v>
      </c>
      <c r="AE62" s="154">
        <v>103.39299999999999</v>
      </c>
      <c r="AF62" s="154">
        <v>78.418999999999969</v>
      </c>
      <c r="AG62" s="154">
        <v>91.548000000000016</v>
      </c>
      <c r="AH62" s="154">
        <v>146.48499999999996</v>
      </c>
      <c r="AI62" s="154">
        <v>226.58299999999997</v>
      </c>
      <c r="AJ62" s="154">
        <v>499.74499999999989</v>
      </c>
      <c r="AK62" s="154">
        <v>175.85400000000004</v>
      </c>
      <c r="AL62" s="119"/>
      <c r="AM62" s="52" t="str">
        <f t="shared" si="115"/>
        <v/>
      </c>
      <c r="AO62" s="125">
        <f t="shared" si="118"/>
        <v>3.2621192621192625</v>
      </c>
      <c r="AP62" s="157">
        <f t="shared" si="118"/>
        <v>3.8014623172103477</v>
      </c>
      <c r="AQ62" s="157">
        <f t="shared" si="119"/>
        <v>2.0859264497878356</v>
      </c>
      <c r="AR62" s="157">
        <f t="shared" si="119"/>
        <v>7.1192005064664921</v>
      </c>
      <c r="AS62" s="157">
        <f t="shared" si="119"/>
        <v>7.7881030701754375</v>
      </c>
      <c r="AT62" s="157">
        <f t="shared" si="119"/>
        <v>4.5561525545694419</v>
      </c>
      <c r="AU62" s="157">
        <f t="shared" si="119"/>
        <v>8.2780834479596539</v>
      </c>
      <c r="AV62" s="157">
        <f t="shared" si="119"/>
        <v>7.588015331401329</v>
      </c>
      <c r="AW62" s="157">
        <f t="shared" si="119"/>
        <v>7.0216712898751732</v>
      </c>
      <c r="AX62" s="157">
        <f t="shared" si="119"/>
        <v>6.3237308868501527</v>
      </c>
      <c r="AY62" s="157">
        <f t="shared" si="119"/>
        <v>5.4186705362078502</v>
      </c>
      <c r="AZ62" s="157">
        <f t="shared" si="119"/>
        <v>12.885010555946518</v>
      </c>
      <c r="BA62" s="157">
        <f t="shared" si="120"/>
        <v>66.553839164016367</v>
      </c>
      <c r="BB62" s="157">
        <f>IF(AI62="","",(AI62/O62)*10)</f>
        <v>7.4095160235448079</v>
      </c>
      <c r="BC62" s="157">
        <f t="shared" si="121"/>
        <v>32.699404567166106</v>
      </c>
      <c r="BD62" s="157">
        <f t="shared" si="121"/>
        <v>9.5241551126516484</v>
      </c>
      <c r="BE62" s="299" t="str">
        <f t="shared" si="117"/>
        <v/>
      </c>
      <c r="BF62" s="52" t="str">
        <f t="shared" si="114"/>
        <v/>
      </c>
      <c r="BH62" s="105"/>
      <c r="BI62" s="105"/>
    </row>
    <row r="63" spans="1:61" ht="20.100000000000001" customHeight="1" thickBot="1">
      <c r="A63" s="35" t="str">
        <f>A19</f>
        <v>jan-abr</v>
      </c>
      <c r="B63" s="167">
        <f>SUM(B51:B54)</f>
        <v>960.53</v>
      </c>
      <c r="C63" s="168">
        <f t="shared" ref="C63:R63" si="122">SUM(C51:C54)</f>
        <v>1225.82</v>
      </c>
      <c r="D63" s="168">
        <f t="shared" si="122"/>
        <v>482.83</v>
      </c>
      <c r="E63" s="168">
        <f t="shared" si="122"/>
        <v>2012.5399999999997</v>
      </c>
      <c r="F63" s="168">
        <f t="shared" si="122"/>
        <v>739.2600000000001</v>
      </c>
      <c r="G63" s="168">
        <f t="shared" si="122"/>
        <v>359.16</v>
      </c>
      <c r="H63" s="168">
        <f t="shared" si="122"/>
        <v>383.66999999999996</v>
      </c>
      <c r="I63" s="168">
        <f t="shared" si="122"/>
        <v>692.43000000000006</v>
      </c>
      <c r="J63" s="168">
        <f t="shared" si="122"/>
        <v>383.62</v>
      </c>
      <c r="K63" s="168">
        <f t="shared" si="122"/>
        <v>593.89999999999986</v>
      </c>
      <c r="L63" s="168">
        <f t="shared" si="122"/>
        <v>678.14</v>
      </c>
      <c r="M63" s="168">
        <f t="shared" si="122"/>
        <v>652.02</v>
      </c>
      <c r="N63" s="168">
        <f t="shared" si="122"/>
        <v>699.94999999999982</v>
      </c>
      <c r="O63" s="168">
        <f t="shared" si="122"/>
        <v>1152.82</v>
      </c>
      <c r="P63" s="168">
        <f t="shared" si="122"/>
        <v>428.42000000000013</v>
      </c>
      <c r="Q63" s="168">
        <f t="shared" si="122"/>
        <v>502.64000000000016</v>
      </c>
      <c r="R63" s="169">
        <f t="shared" si="122"/>
        <v>5454.0800000000017</v>
      </c>
      <c r="S63" s="61">
        <f t="shared" si="116"/>
        <v>9.8508674200222828</v>
      </c>
      <c r="U63" s="109"/>
      <c r="V63" s="167">
        <f>SUM(V51:V54)</f>
        <v>262.35500000000002</v>
      </c>
      <c r="W63" s="168">
        <f t="shared" ref="W63:AL63" si="123">SUM(W51:W54)</f>
        <v>484.44399999999996</v>
      </c>
      <c r="X63" s="168">
        <f t="shared" si="123"/>
        <v>242.53599999999997</v>
      </c>
      <c r="Y63" s="168">
        <f t="shared" si="123"/>
        <v>387.70000000000005</v>
      </c>
      <c r="Z63" s="168">
        <f t="shared" si="123"/>
        <v>349.36299999999994</v>
      </c>
      <c r="AA63" s="168">
        <f t="shared" si="123"/>
        <v>204.33599999999998</v>
      </c>
      <c r="AB63" s="168">
        <f t="shared" si="123"/>
        <v>310.00700000000001</v>
      </c>
      <c r="AC63" s="168">
        <f t="shared" si="123"/>
        <v>448.08900000000006</v>
      </c>
      <c r="AD63" s="168">
        <f t="shared" si="123"/>
        <v>332.07400000000001</v>
      </c>
      <c r="AE63" s="168">
        <f t="shared" si="123"/>
        <v>547.83199999999988</v>
      </c>
      <c r="AF63" s="168">
        <f t="shared" si="123"/>
        <v>1062.4590000000001</v>
      </c>
      <c r="AG63" s="168">
        <f t="shared" si="123"/>
        <v>580.31400000000008</v>
      </c>
      <c r="AH63" s="168">
        <f t="shared" si="123"/>
        <v>796.0630000000001</v>
      </c>
      <c r="AI63" s="168">
        <f t="shared" si="123"/>
        <v>1133.0410000000002</v>
      </c>
      <c r="AJ63" s="168">
        <f t="shared" si="123"/>
        <v>714.14399999999989</v>
      </c>
      <c r="AK63" s="168">
        <f t="shared" si="123"/>
        <v>899.36599999999999</v>
      </c>
      <c r="AL63" s="169">
        <f t="shared" si="123"/>
        <v>1185.5930000000001</v>
      </c>
      <c r="AM63" s="61">
        <f t="shared" si="115"/>
        <v>0.31825419239775588</v>
      </c>
      <c r="AO63" s="172">
        <f t="shared" si="118"/>
        <v>2.7313566468512178</v>
      </c>
      <c r="AP63" s="173">
        <f t="shared" si="118"/>
        <v>3.9519994779005074</v>
      </c>
      <c r="AQ63" s="173">
        <f t="shared" si="119"/>
        <v>5.0232172814448148</v>
      </c>
      <c r="AR63" s="173">
        <f t="shared" si="119"/>
        <v>1.9264213382094273</v>
      </c>
      <c r="AS63" s="173">
        <f t="shared" si="119"/>
        <v>4.7258474690907111</v>
      </c>
      <c r="AT63" s="173">
        <f t="shared" si="119"/>
        <v>5.6892749749415295</v>
      </c>
      <c r="AU63" s="173">
        <f t="shared" si="119"/>
        <v>8.0800427450673755</v>
      </c>
      <c r="AV63" s="173">
        <f t="shared" si="119"/>
        <v>6.4712534118972318</v>
      </c>
      <c r="AW63" s="173">
        <f t="shared" si="119"/>
        <v>8.6563265731713681</v>
      </c>
      <c r="AX63" s="173">
        <f t="shared" si="119"/>
        <v>9.2243138575517776</v>
      </c>
      <c r="AY63" s="173">
        <f t="shared" si="119"/>
        <v>15.667251599964612</v>
      </c>
      <c r="AZ63" s="173">
        <f t="shared" si="119"/>
        <v>8.9002484586362396</v>
      </c>
      <c r="BA63" s="173">
        <f t="shared" si="120"/>
        <v>11.37314093863848</v>
      </c>
      <c r="BB63" s="173">
        <f>IF(AI63="","",(AI63/O63)*10)</f>
        <v>9.8284294165611303</v>
      </c>
      <c r="BC63" s="173">
        <f t="shared" si="121"/>
        <v>16.669249801596557</v>
      </c>
      <c r="BD63" s="173">
        <f t="shared" si="121"/>
        <v>17.892845774311628</v>
      </c>
      <c r="BE63" s="173">
        <f t="shared" si="117"/>
        <v>2.1737726619338176</v>
      </c>
      <c r="BF63" s="61">
        <f t="shared" si="114"/>
        <v>-0.87851163032687307</v>
      </c>
      <c r="BH63" s="105"/>
      <c r="BI63" s="105"/>
    </row>
    <row r="64" spans="1:61" ht="20.100000000000001" customHeight="1">
      <c r="A64" s="121" t="s">
        <v>84</v>
      </c>
      <c r="B64" s="19">
        <f>SUM(B51:B53)</f>
        <v>510.83</v>
      </c>
      <c r="C64" s="154">
        <f>SUM(C51:C53)</f>
        <v>1024.79</v>
      </c>
      <c r="D64" s="154">
        <f>SUM(D51:D53)</f>
        <v>450.64</v>
      </c>
      <c r="E64" s="154">
        <f t="shared" ref="E64:Q64" si="124">SUM(E51:E53)</f>
        <v>1578.6399999999999</v>
      </c>
      <c r="F64" s="154">
        <f t="shared" si="124"/>
        <v>623.19000000000005</v>
      </c>
      <c r="G64" s="154">
        <f t="shared" si="124"/>
        <v>256.62</v>
      </c>
      <c r="H64" s="154">
        <f t="shared" si="124"/>
        <v>278.10999999999996</v>
      </c>
      <c r="I64" s="154">
        <f t="shared" si="124"/>
        <v>682.05000000000007</v>
      </c>
      <c r="J64" s="154">
        <f t="shared" si="124"/>
        <v>363.4</v>
      </c>
      <c r="K64" s="154">
        <f t="shared" si="124"/>
        <v>324.84000000000003</v>
      </c>
      <c r="L64" s="154">
        <f t="shared" si="124"/>
        <v>666.59</v>
      </c>
      <c r="M64" s="154">
        <f t="shared" si="124"/>
        <v>423.11999999999995</v>
      </c>
      <c r="N64" s="154">
        <f t="shared" si="124"/>
        <v>618.80999999999983</v>
      </c>
      <c r="O64" s="154">
        <f t="shared" ref="O64:P64" si="125">SUM(O51:O53)</f>
        <v>896.84999999999991</v>
      </c>
      <c r="P64" s="154">
        <f t="shared" si="125"/>
        <v>410.33000000000015</v>
      </c>
      <c r="Q64" s="154">
        <f t="shared" si="124"/>
        <v>347.36000000000013</v>
      </c>
      <c r="R64" s="154">
        <f>IF(R53="","",SUM(R51:R53))</f>
        <v>2670.0099999999998</v>
      </c>
      <c r="S64" s="61">
        <f t="shared" si="116"/>
        <v>6.6865787655458275</v>
      </c>
      <c r="U64" s="108" t="s">
        <v>84</v>
      </c>
      <c r="V64" s="19">
        <f>SUM(V51:V53)</f>
        <v>176.74100000000001</v>
      </c>
      <c r="W64" s="154">
        <f t="shared" ref="W64:AH64" si="126">SUM(W51:W53)</f>
        <v>391.447</v>
      </c>
      <c r="X64" s="154">
        <f t="shared" si="126"/>
        <v>211.98399999999998</v>
      </c>
      <c r="Y64" s="154">
        <f t="shared" si="126"/>
        <v>232.916</v>
      </c>
      <c r="Z64" s="154">
        <f t="shared" si="126"/>
        <v>266.57599999999996</v>
      </c>
      <c r="AA64" s="154">
        <f t="shared" si="126"/>
        <v>129.57999999999998</v>
      </c>
      <c r="AB64" s="154">
        <f t="shared" si="126"/>
        <v>229.95</v>
      </c>
      <c r="AC64" s="154">
        <f t="shared" si="126"/>
        <v>393.07100000000003</v>
      </c>
      <c r="AD64" s="154">
        <f t="shared" si="126"/>
        <v>307.45100000000002</v>
      </c>
      <c r="AE64" s="154">
        <f t="shared" si="126"/>
        <v>425.43199999999996</v>
      </c>
      <c r="AF64" s="154">
        <f t="shared" si="126"/>
        <v>1032.018</v>
      </c>
      <c r="AG64" s="154">
        <f t="shared" si="126"/>
        <v>380.52600000000007</v>
      </c>
      <c r="AH64" s="154">
        <f t="shared" si="126"/>
        <v>632.375</v>
      </c>
      <c r="AI64" s="154">
        <f t="shared" ref="AI64:AL64" si="127">SUM(AI51:AI53)</f>
        <v>902.29300000000012</v>
      </c>
      <c r="AJ64" s="154">
        <f t="shared" si="127"/>
        <v>637.80299999999988</v>
      </c>
      <c r="AK64" s="154">
        <f t="shared" si="127"/>
        <v>655.61799999999994</v>
      </c>
      <c r="AL64" s="154">
        <f t="shared" si="127"/>
        <v>948.4190000000001</v>
      </c>
      <c r="AM64" s="61">
        <f t="shared" si="115"/>
        <v>0.44660305238721359</v>
      </c>
      <c r="AO64" s="124">
        <f t="shared" si="118"/>
        <v>3.4598790204177519</v>
      </c>
      <c r="AP64" s="156">
        <f t="shared" si="118"/>
        <v>3.819777710555333</v>
      </c>
      <c r="AQ64" s="156">
        <f t="shared" ref="AQ64:AZ66" si="128">(X64/D64)*10</f>
        <v>4.7040653293094268</v>
      </c>
      <c r="AR64" s="156">
        <f t="shared" si="128"/>
        <v>1.4754218821263874</v>
      </c>
      <c r="AS64" s="156">
        <f t="shared" si="128"/>
        <v>4.2776039410131732</v>
      </c>
      <c r="AT64" s="156">
        <f t="shared" si="128"/>
        <v>5.0494895175746235</v>
      </c>
      <c r="AU64" s="156">
        <f t="shared" si="128"/>
        <v>8.2683110999244906</v>
      </c>
      <c r="AV64" s="156">
        <f t="shared" si="128"/>
        <v>5.7630818854922659</v>
      </c>
      <c r="AW64" s="156">
        <f t="shared" si="128"/>
        <v>8.4604017611447464</v>
      </c>
      <c r="AX64" s="156">
        <f t="shared" si="128"/>
        <v>13.096662972540326</v>
      </c>
      <c r="AY64" s="156">
        <f t="shared" si="128"/>
        <v>15.482050435800117</v>
      </c>
      <c r="AZ64" s="156">
        <f t="shared" si="128"/>
        <v>8.9933352240499183</v>
      </c>
      <c r="BA64" s="156">
        <f t="shared" ref="BA64:BA66" si="129">(AH64/N64)*10</f>
        <v>10.219211066401645</v>
      </c>
      <c r="BB64" s="156">
        <f>(AI64/O64)*10</f>
        <v>10.060690193454873</v>
      </c>
      <c r="BC64" s="156">
        <f t="shared" ref="BC64:BD66" si="130">(AJ64/P64)*10</f>
        <v>15.543659980990901</v>
      </c>
      <c r="BD64" s="156">
        <f t="shared" si="130"/>
        <v>18.874309074159367</v>
      </c>
      <c r="BE64" s="156">
        <f>IF(AL64="","",(AL64/R64)*10)</f>
        <v>3.552117782330404</v>
      </c>
      <c r="BF64" s="61">
        <f t="shared" si="114"/>
        <v>-0.81180144034021495</v>
      </c>
    </row>
    <row r="65" spans="1:58" ht="20.100000000000001" customHeight="1">
      <c r="A65" s="121" t="s">
        <v>85</v>
      </c>
      <c r="B65" s="19">
        <f>SUM(B54:B56)</f>
        <v>652.52</v>
      </c>
      <c r="C65" s="154">
        <f>SUM(C54:C56)</f>
        <v>482.78000000000003</v>
      </c>
      <c r="D65" s="154">
        <f>SUM(D54:D56)</f>
        <v>1177.5499999999997</v>
      </c>
      <c r="E65" s="154">
        <f t="shared" ref="E65:Q65" si="131">SUM(E54:E56)</f>
        <v>639.50999999999988</v>
      </c>
      <c r="F65" s="154">
        <f t="shared" si="131"/>
        <v>1211.1999999999998</v>
      </c>
      <c r="G65" s="154">
        <f t="shared" si="131"/>
        <v>771.18000000000006</v>
      </c>
      <c r="H65" s="154">
        <f t="shared" si="131"/>
        <v>1169.0899999999999</v>
      </c>
      <c r="I65" s="154">
        <f t="shared" si="131"/>
        <v>131.77999999999997</v>
      </c>
      <c r="J65" s="154">
        <f t="shared" si="131"/>
        <v>690.83</v>
      </c>
      <c r="K65" s="154">
        <f t="shared" si="131"/>
        <v>894.35999999999967</v>
      </c>
      <c r="L65" s="154">
        <f t="shared" si="131"/>
        <v>193.45999999999995</v>
      </c>
      <c r="M65" s="154">
        <f t="shared" si="131"/>
        <v>586.74</v>
      </c>
      <c r="N65" s="154">
        <f t="shared" si="131"/>
        <v>720.69999999999982</v>
      </c>
      <c r="O65" s="154">
        <f t="shared" ref="O65:P65" si="132">SUM(O54:O56)</f>
        <v>450.32000000000016</v>
      </c>
      <c r="P65" s="154">
        <f t="shared" si="132"/>
        <v>290.40000000000003</v>
      </c>
      <c r="Q65" s="154">
        <f t="shared" si="131"/>
        <v>836.29000000000008</v>
      </c>
      <c r="R65" s="154" t="str">
        <f>IF(R56="","",SUM(R54:R56))</f>
        <v/>
      </c>
      <c r="S65" s="52" t="str">
        <f t="shared" si="116"/>
        <v/>
      </c>
      <c r="U65" s="109" t="s">
        <v>85</v>
      </c>
      <c r="V65" s="19">
        <f>SUM(V54:V56)</f>
        <v>172.44200000000001</v>
      </c>
      <c r="W65" s="154">
        <f t="shared" ref="W65:AH65" si="133">SUM(W54:W56)</f>
        <v>186.90999999999997</v>
      </c>
      <c r="X65" s="154">
        <f t="shared" si="133"/>
        <v>317.54300000000001</v>
      </c>
      <c r="Y65" s="154">
        <f t="shared" si="133"/>
        <v>273.15200000000004</v>
      </c>
      <c r="Z65" s="154">
        <f t="shared" si="133"/>
        <v>274.7589999999999</v>
      </c>
      <c r="AA65" s="154">
        <f t="shared" si="133"/>
        <v>324.92199999999997</v>
      </c>
      <c r="AB65" s="154">
        <f t="shared" si="133"/>
        <v>316.45400000000001</v>
      </c>
      <c r="AC65" s="154">
        <f t="shared" si="133"/>
        <v>218.61900000000003</v>
      </c>
      <c r="AD65" s="154">
        <f t="shared" si="133"/>
        <v>473.084</v>
      </c>
      <c r="AE65" s="154">
        <f t="shared" si="133"/>
        <v>407.07599999999996</v>
      </c>
      <c r="AF65" s="154">
        <f t="shared" si="133"/>
        <v>151.21100000000001</v>
      </c>
      <c r="AG65" s="154">
        <f t="shared" si="133"/>
        <v>1125.3350000000005</v>
      </c>
      <c r="AH65" s="154">
        <f t="shared" si="133"/>
        <v>764.87600000000009</v>
      </c>
      <c r="AI65" s="154">
        <f t="shared" ref="AI65:AK65" si="134">SUM(AI54:AI56)</f>
        <v>659.798</v>
      </c>
      <c r="AJ65" s="154">
        <f t="shared" si="134"/>
        <v>464.0329999999999</v>
      </c>
      <c r="AK65" s="154">
        <f t="shared" si="134"/>
        <v>774.52900000000011</v>
      </c>
      <c r="AL65" s="154"/>
      <c r="AM65" s="52"/>
      <c r="AO65" s="125">
        <f t="shared" si="118"/>
        <v>2.6427082694783306</v>
      </c>
      <c r="AP65" s="157">
        <f t="shared" si="118"/>
        <v>3.8715356891337658</v>
      </c>
      <c r="AQ65" s="157">
        <f t="shared" si="128"/>
        <v>2.6966413315782778</v>
      </c>
      <c r="AR65" s="157">
        <f t="shared" si="128"/>
        <v>4.2712701912401698</v>
      </c>
      <c r="AS65" s="157">
        <f t="shared" si="128"/>
        <v>2.2684857992073972</v>
      </c>
      <c r="AT65" s="157">
        <f t="shared" si="128"/>
        <v>4.2133094737934069</v>
      </c>
      <c r="AU65" s="157">
        <f t="shared" si="128"/>
        <v>2.7068403630173901</v>
      </c>
      <c r="AV65" s="157">
        <f t="shared" si="128"/>
        <v>16.589694946122332</v>
      </c>
      <c r="AW65" s="157">
        <f t="shared" si="128"/>
        <v>6.8480523428339826</v>
      </c>
      <c r="AX65" s="157">
        <f t="shared" si="128"/>
        <v>4.5515899637729786</v>
      </c>
      <c r="AY65" s="157">
        <f t="shared" si="128"/>
        <v>7.8161377028843191</v>
      </c>
      <c r="AZ65" s="157">
        <f t="shared" si="128"/>
        <v>19.179449159764129</v>
      </c>
      <c r="BA65" s="157">
        <f t="shared" si="129"/>
        <v>10.612959622589154</v>
      </c>
      <c r="BB65" s="157">
        <f>(AI65/O65)*10</f>
        <v>14.651758749333801</v>
      </c>
      <c r="BC65" s="157">
        <f t="shared" si="130"/>
        <v>15.979097796143245</v>
      </c>
      <c r="BD65" s="157">
        <f t="shared" si="130"/>
        <v>9.2614882397254554</v>
      </c>
      <c r="BE65" s="157" t="str">
        <f>IF(AL65="","",(AL65/R65)*10)</f>
        <v/>
      </c>
      <c r="BF65" s="52" t="str">
        <f t="shared" si="114"/>
        <v/>
      </c>
    </row>
    <row r="66" spans="1:58" ht="20.100000000000001" customHeight="1">
      <c r="A66" s="121" t="s">
        <v>86</v>
      </c>
      <c r="B66" s="19">
        <f>SUM(B57:B59)</f>
        <v>1111.72</v>
      </c>
      <c r="C66" s="154">
        <f>SUM(C57:C59)</f>
        <v>461.55</v>
      </c>
      <c r="D66" s="154">
        <f>SUM(D57:D59)</f>
        <v>1146.69</v>
      </c>
      <c r="E66" s="154">
        <f t="shared" ref="E66:Q66" si="135">SUM(E57:E59)</f>
        <v>632.67000000000007</v>
      </c>
      <c r="F66" s="154">
        <f t="shared" si="135"/>
        <v>431.12000000000012</v>
      </c>
      <c r="G66" s="154">
        <f t="shared" si="135"/>
        <v>1179.42</v>
      </c>
      <c r="H66" s="154">
        <f t="shared" si="135"/>
        <v>572.79999999999995</v>
      </c>
      <c r="I66" s="154">
        <f t="shared" si="135"/>
        <v>330.81000000000006</v>
      </c>
      <c r="J66" s="154">
        <f t="shared" si="135"/>
        <v>431.05</v>
      </c>
      <c r="K66" s="154">
        <f t="shared" si="135"/>
        <v>211.81999999999996</v>
      </c>
      <c r="L66" s="154">
        <f t="shared" si="135"/>
        <v>449.86999999999995</v>
      </c>
      <c r="M66" s="154">
        <f t="shared" si="135"/>
        <v>497.9500000000001</v>
      </c>
      <c r="N66" s="154">
        <f t="shared" si="135"/>
        <v>943.92000000000007</v>
      </c>
      <c r="O66" s="154">
        <f t="shared" ref="O66:P66" si="136">SUM(O57:O59)</f>
        <v>392.37</v>
      </c>
      <c r="P66" s="154">
        <f t="shared" si="136"/>
        <v>729.0499999999995</v>
      </c>
      <c r="Q66" s="154">
        <f t="shared" si="135"/>
        <v>355.4500000000001</v>
      </c>
      <c r="R66" s="154" t="str">
        <f>IF(R59="","",SUM(R57:R59))</f>
        <v/>
      </c>
      <c r="S66" s="52" t="str">
        <f t="shared" si="116"/>
        <v/>
      </c>
      <c r="U66" s="109" t="s">
        <v>86</v>
      </c>
      <c r="V66" s="19">
        <f>SUM(V57:V59)</f>
        <v>376.84800000000001</v>
      </c>
      <c r="W66" s="154">
        <f t="shared" ref="W66:AH66" si="137">SUM(W57:W59)</f>
        <v>361.52099999999996</v>
      </c>
      <c r="X66" s="154">
        <f t="shared" si="137"/>
        <v>353.411</v>
      </c>
      <c r="Y66" s="154">
        <f t="shared" si="137"/>
        <v>296.82099999999997</v>
      </c>
      <c r="Z66" s="154">
        <f t="shared" si="137"/>
        <v>289.45600000000002</v>
      </c>
      <c r="AA66" s="154">
        <f t="shared" si="137"/>
        <v>340.12899999999996</v>
      </c>
      <c r="AB66" s="154">
        <f t="shared" si="137"/>
        <v>363.57</v>
      </c>
      <c r="AC66" s="154">
        <f t="shared" si="137"/>
        <v>267.97200000000004</v>
      </c>
      <c r="AD66" s="154">
        <f t="shared" si="137"/>
        <v>304.03699999999998</v>
      </c>
      <c r="AE66" s="154">
        <f t="shared" si="137"/>
        <v>218.93900000000002</v>
      </c>
      <c r="AF66" s="154">
        <f t="shared" si="137"/>
        <v>237.03700000000001</v>
      </c>
      <c r="AG66" s="154">
        <f t="shared" si="137"/>
        <v>470.44100000000003</v>
      </c>
      <c r="AH66" s="154">
        <f t="shared" si="137"/>
        <v>626.85100000000011</v>
      </c>
      <c r="AI66" s="154">
        <f t="shared" ref="AI66:AK66" si="138">SUM(AI57:AI59)</f>
        <v>549.6110000000001</v>
      </c>
      <c r="AJ66" s="154">
        <f t="shared" si="138"/>
        <v>563.27299999999991</v>
      </c>
      <c r="AK66" s="154">
        <f t="shared" si="138"/>
        <v>594.12199999999984</v>
      </c>
      <c r="AL66" s="154"/>
      <c r="AM66" s="52"/>
      <c r="AO66" s="125">
        <f t="shared" si="118"/>
        <v>3.3897744036268125</v>
      </c>
      <c r="AP66" s="157">
        <f t="shared" si="118"/>
        <v>7.8327591810204735</v>
      </c>
      <c r="AQ66" s="157">
        <f t="shared" si="128"/>
        <v>3.0820099590996692</v>
      </c>
      <c r="AR66" s="157">
        <f t="shared" si="128"/>
        <v>4.691561161426967</v>
      </c>
      <c r="AS66" s="157">
        <f t="shared" si="128"/>
        <v>6.7140471330488012</v>
      </c>
      <c r="AT66" s="157">
        <f t="shared" si="128"/>
        <v>2.883866646317681</v>
      </c>
      <c r="AU66" s="157">
        <f t="shared" si="128"/>
        <v>6.3472416201117321</v>
      </c>
      <c r="AV66" s="157">
        <f t="shared" si="128"/>
        <v>8.1004806384329378</v>
      </c>
      <c r="AW66" s="157">
        <f t="shared" si="128"/>
        <v>7.0534044774388116</v>
      </c>
      <c r="AX66" s="157">
        <f t="shared" si="128"/>
        <v>10.33608724388632</v>
      </c>
      <c r="AY66" s="157">
        <f t="shared" si="128"/>
        <v>5.2690110476359839</v>
      </c>
      <c r="AZ66" s="157">
        <f t="shared" si="128"/>
        <v>9.4475549753991359</v>
      </c>
      <c r="BA66" s="157">
        <f t="shared" si="129"/>
        <v>6.6409335536909921</v>
      </c>
      <c r="BB66" s="157">
        <f>(AI66/O66)*10</f>
        <v>14.007467441445575</v>
      </c>
      <c r="BC66" s="157">
        <f t="shared" si="130"/>
        <v>7.7261230368287537</v>
      </c>
      <c r="BD66" s="157">
        <f t="shared" si="130"/>
        <v>16.714643409762264</v>
      </c>
      <c r="BE66" s="157" t="str">
        <f>IF(AL66="","",(AL66/R66)*10)</f>
        <v/>
      </c>
      <c r="BF66" s="52" t="str">
        <f t="shared" si="114"/>
        <v/>
      </c>
    </row>
    <row r="67" spans="1:58" ht="20.100000000000001" customHeight="1" thickBot="1">
      <c r="A67" s="122" t="s">
        <v>87</v>
      </c>
      <c r="B67" s="21">
        <f>SUM(B60:B62)</f>
        <v>468.49</v>
      </c>
      <c r="C67" s="155">
        <f>SUM(C60:C62)</f>
        <v>604.85</v>
      </c>
      <c r="D67" s="155">
        <f>IF(D62="","",SUM(D60:D62))</f>
        <v>318.30999999999995</v>
      </c>
      <c r="E67" s="155">
        <f t="shared" ref="E67:R67" si="139">IF(E62="","",SUM(E60:E62))</f>
        <v>385.83</v>
      </c>
      <c r="F67" s="155">
        <f t="shared" si="139"/>
        <v>322.33000000000004</v>
      </c>
      <c r="G67" s="155">
        <f t="shared" si="139"/>
        <v>812.32999999999993</v>
      </c>
      <c r="H67" s="155">
        <f t="shared" si="139"/>
        <v>269.86</v>
      </c>
      <c r="I67" s="155">
        <f t="shared" si="139"/>
        <v>299.23</v>
      </c>
      <c r="J67" s="155">
        <f t="shared" si="139"/>
        <v>522.41</v>
      </c>
      <c r="K67" s="155">
        <f t="shared" si="139"/>
        <v>441.44000000000005</v>
      </c>
      <c r="L67" s="155">
        <f t="shared" si="139"/>
        <v>589.30999999999995</v>
      </c>
      <c r="M67" s="155">
        <f t="shared" si="139"/>
        <v>520.89999999999975</v>
      </c>
      <c r="N67" s="155">
        <f t="shared" si="139"/>
        <v>277.97000000000008</v>
      </c>
      <c r="O67" s="155">
        <f t="shared" ref="O67:P67" si="140">IF(O62="","",SUM(O60:O62))</f>
        <v>583.4699999999998</v>
      </c>
      <c r="P67" s="155">
        <f t="shared" si="140"/>
        <v>587.23000000000013</v>
      </c>
      <c r="Q67" s="155">
        <f t="shared" si="139"/>
        <v>390.24000000000012</v>
      </c>
      <c r="R67" s="155" t="str">
        <f t="shared" si="139"/>
        <v/>
      </c>
      <c r="S67" s="55" t="str">
        <f t="shared" si="116"/>
        <v/>
      </c>
      <c r="U67" s="110" t="s">
        <v>87</v>
      </c>
      <c r="V67" s="21">
        <f>SUM(V60:V62)</f>
        <v>173.405</v>
      </c>
      <c r="W67" s="155">
        <f t="shared" ref="W67:AH67" si="141">SUM(W60:W62)</f>
        <v>230.471</v>
      </c>
      <c r="X67" s="155">
        <f t="shared" si="141"/>
        <v>139.79900000000001</v>
      </c>
      <c r="Y67" s="155">
        <f t="shared" si="141"/>
        <v>227.17700000000002</v>
      </c>
      <c r="Z67" s="155">
        <f t="shared" si="141"/>
        <v>179.22899999999998</v>
      </c>
      <c r="AA67" s="155">
        <f t="shared" si="141"/>
        <v>388.57100000000008</v>
      </c>
      <c r="AB67" s="155">
        <f t="shared" si="141"/>
        <v>211.57600000000002</v>
      </c>
      <c r="AC67" s="155">
        <f t="shared" si="141"/>
        <v>147.53800000000001</v>
      </c>
      <c r="AD67" s="155">
        <f t="shared" si="141"/>
        <v>238.09199999999998</v>
      </c>
      <c r="AE67" s="155">
        <f t="shared" si="141"/>
        <v>412.428</v>
      </c>
      <c r="AF67" s="155">
        <f t="shared" si="141"/>
        <v>487.82399999999996</v>
      </c>
      <c r="AG67" s="155">
        <f t="shared" si="141"/>
        <v>426.8599999999999</v>
      </c>
      <c r="AH67" s="155">
        <f t="shared" si="141"/>
        <v>741.05799999999999</v>
      </c>
      <c r="AI67" s="155">
        <f t="shared" ref="AI67:AK67" si="142">SUM(AI60:AI62)</f>
        <v>584.07000000000005</v>
      </c>
      <c r="AJ67" s="155">
        <f t="shared" si="142"/>
        <v>1669.2959999999996</v>
      </c>
      <c r="AK67" s="155">
        <f t="shared" si="142"/>
        <v>516.68900000000008</v>
      </c>
      <c r="AL67" s="155"/>
      <c r="AM67" s="55"/>
      <c r="AO67" s="126">
        <f t="shared" si="118"/>
        <v>3.7013596875066703</v>
      </c>
      <c r="AP67" s="158">
        <f t="shared" si="118"/>
        <v>3.8103827395221956</v>
      </c>
      <c r="AQ67" s="158">
        <f t="shared" ref="AQ67:AZ67" si="143">IF(X62="","",(X67/D67)*10)</f>
        <v>4.3919135434010883</v>
      </c>
      <c r="AR67" s="158">
        <f t="shared" si="143"/>
        <v>5.8880076717725425</v>
      </c>
      <c r="AS67" s="158">
        <f t="shared" si="143"/>
        <v>5.5604194459094707</v>
      </c>
      <c r="AT67" s="158">
        <f t="shared" si="143"/>
        <v>4.7834131449041664</v>
      </c>
      <c r="AU67" s="158">
        <f t="shared" si="143"/>
        <v>7.840213444008004</v>
      </c>
      <c r="AV67" s="158">
        <f t="shared" si="143"/>
        <v>4.9305885105103098</v>
      </c>
      <c r="AW67" s="158">
        <f t="shared" si="143"/>
        <v>4.5575697249286957</v>
      </c>
      <c r="AX67" s="158">
        <f t="shared" si="143"/>
        <v>9.3427872417542588</v>
      </c>
      <c r="AY67" s="158">
        <f t="shared" si="143"/>
        <v>8.2778843053740818</v>
      </c>
      <c r="AZ67" s="158">
        <f t="shared" si="143"/>
        <v>8.1946630831253628</v>
      </c>
      <c r="BA67" s="158">
        <f t="shared" ref="BA67" si="144">IF(AH62="","",(AH67/N67)*10)</f>
        <v>26.659639529445617</v>
      </c>
      <c r="BB67" s="158">
        <f>IF(AI62="","",(AI67/O67)*10)</f>
        <v>10.010283305054248</v>
      </c>
      <c r="BC67" s="158">
        <f t="shared" ref="BC67:BD67" si="145">IF(AJ62="","",(AJ67/P67)*10)</f>
        <v>28.42661308175671</v>
      </c>
      <c r="BD67" s="158">
        <f t="shared" si="145"/>
        <v>13.240288027880275</v>
      </c>
      <c r="BE67" s="158" t="str">
        <f>IF(AL62="","",(AL67/R67)*10)</f>
        <v/>
      </c>
      <c r="BF67" s="55" t="str">
        <f t="shared" si="114"/>
        <v/>
      </c>
    </row>
    <row r="69" spans="1:58"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  <c r="AK69" s="119"/>
      <c r="AL69" s="119"/>
    </row>
    <row r="70" spans="1:58"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</row>
  </sheetData>
  <mergeCells count="24">
    <mergeCell ref="AO4:BE4"/>
    <mergeCell ref="BF4:BF5"/>
    <mergeCell ref="A26:A27"/>
    <mergeCell ref="B26:R26"/>
    <mergeCell ref="S26:S27"/>
    <mergeCell ref="U26:U27"/>
    <mergeCell ref="V26:AL26"/>
    <mergeCell ref="AM26:AM27"/>
    <mergeCell ref="AO26:BE26"/>
    <mergeCell ref="BF26:BF27"/>
    <mergeCell ref="A4:A5"/>
    <mergeCell ref="B4:R4"/>
    <mergeCell ref="S4:S5"/>
    <mergeCell ref="U4:U5"/>
    <mergeCell ref="V4:AL4"/>
    <mergeCell ref="AM4:AM5"/>
    <mergeCell ref="AO48:BE48"/>
    <mergeCell ref="BF48:BF49"/>
    <mergeCell ref="A48:A49"/>
    <mergeCell ref="B48:R48"/>
    <mergeCell ref="S48:S49"/>
    <mergeCell ref="U48:U49"/>
    <mergeCell ref="V48:AL48"/>
    <mergeCell ref="AM48:AM49"/>
  </mergeCells>
  <pageMargins left="0.70866141732283472" right="0.70866141732283472" top="0.74803149606299213" bottom="0.74803149606299213" header="0.31496062992125984" footer="0.31496062992125984"/>
  <pageSetup paperSize="9" scale="26" fitToHeight="2" orientation="landscape" horizontalDpi="4294967292" r:id="rId1"/>
  <ignoredErrors>
    <ignoredError sqref="Q20:Q23 AK20:AK23 Q42:Q45 AK42:AK45 Q64:Q67 B64:O67 B42:O45 B20:O23 V64:AI67 V42:AI45 V20:AI23 P20:P23 AJ64:AK67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CF2B8EF2-9863-49E3-917C-B5CAE0AC0A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S7:S23</xm:sqref>
        </x14:conditionalFormatting>
        <x14:conditionalFormatting xmlns:xm="http://schemas.microsoft.com/office/excel/2006/main">
          <x14:cfRule type="iconSet" priority="6" id="{2434B8D6-95A5-471F-9C22-53A19C9C88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S29:S45</xm:sqref>
        </x14:conditionalFormatting>
        <x14:conditionalFormatting xmlns:xm="http://schemas.microsoft.com/office/excel/2006/main">
          <x14:cfRule type="iconSet" priority="3" id="{EBF4CA4E-C5E9-4652-B793-A9159220053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S51:S67</xm:sqref>
        </x14:conditionalFormatting>
        <x14:conditionalFormatting xmlns:xm="http://schemas.microsoft.com/office/excel/2006/main">
          <x14:cfRule type="iconSet" priority="7" id="{A5FD263C-7C4B-49D3-AC70-D04C792161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AM7:AM23</xm:sqref>
        </x14:conditionalFormatting>
        <x14:conditionalFormatting xmlns:xm="http://schemas.microsoft.com/office/excel/2006/main">
          <x14:cfRule type="iconSet" priority="4" id="{84B2513C-5FB8-43B4-BCA7-3DC7338452E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AM29:AM45</xm:sqref>
        </x14:conditionalFormatting>
        <x14:conditionalFormatting xmlns:xm="http://schemas.microsoft.com/office/excel/2006/main">
          <x14:cfRule type="iconSet" priority="1" id="{F9E85491-3EC6-479C-AC2E-0CD4CE244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AM51:AM67</xm:sqref>
        </x14:conditionalFormatting>
        <x14:conditionalFormatting xmlns:xm="http://schemas.microsoft.com/office/excel/2006/main">
          <x14:cfRule type="iconSet" priority="8" id="{81F2D448-9C25-4A8C-9395-1346B184A94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BF7:BF23</xm:sqref>
        </x14:conditionalFormatting>
        <x14:conditionalFormatting xmlns:xm="http://schemas.microsoft.com/office/excel/2006/main">
          <x14:cfRule type="iconSet" priority="5" id="{212AFA8A-2AD8-4DFF-881C-BB8E960393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BF29:BF45</xm:sqref>
        </x14:conditionalFormatting>
        <x14:conditionalFormatting xmlns:xm="http://schemas.microsoft.com/office/excel/2006/main">
          <x14:cfRule type="iconSet" priority="2" id="{DE5079AD-033E-4766-A1CE-9F341332493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BF51:BF67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5">
    <pageSetUpPr fitToPage="1"/>
  </sheetPr>
  <dimension ref="A1:T69"/>
  <sheetViews>
    <sheetView showGridLines="0" zoomScale="106" zoomScaleNormal="106" workbookViewId="0">
      <selection activeCell="L12" sqref="L12"/>
    </sheetView>
  </sheetViews>
  <sheetFormatPr defaultRowHeight="15"/>
  <cols>
    <col min="1" max="1" width="3.140625" customWidth="1"/>
    <col min="2" max="2" width="28.7109375" customWidth="1"/>
    <col min="3" max="3" width="11" customWidth="1"/>
    <col min="4" max="4" width="10" bestFit="1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>
      <c r="A1" s="4" t="s">
        <v>24</v>
      </c>
    </row>
    <row r="2" spans="1:20">
      <c r="J2" s="269"/>
    </row>
    <row r="3" spans="1:20" ht="8.25" customHeight="1" thickBot="1">
      <c r="Q3" s="10"/>
    </row>
    <row r="4" spans="1:20">
      <c r="A4" s="467" t="s">
        <v>3</v>
      </c>
      <c r="B4" s="450"/>
      <c r="C4" s="486" t="s">
        <v>1</v>
      </c>
      <c r="D4" s="484"/>
      <c r="E4" s="479" t="s">
        <v>102</v>
      </c>
      <c r="F4" s="479"/>
      <c r="G4" s="130" t="s">
        <v>0</v>
      </c>
      <c r="I4" s="480">
        <v>1000</v>
      </c>
      <c r="J4" s="479"/>
      <c r="K4" s="489" t="s">
        <v>102</v>
      </c>
      <c r="L4" s="490"/>
      <c r="M4" s="130" t="s">
        <v>0</v>
      </c>
      <c r="O4" s="478" t="s">
        <v>22</v>
      </c>
      <c r="P4" s="479"/>
      <c r="Q4" s="130" t="s">
        <v>0</v>
      </c>
    </row>
    <row r="5" spans="1:20">
      <c r="A5" s="485"/>
      <c r="B5" s="451"/>
      <c r="C5" s="487" t="s">
        <v>170</v>
      </c>
      <c r="D5" s="477"/>
      <c r="E5" s="481" t="str">
        <f>C5</f>
        <v>jan-abr</v>
      </c>
      <c r="F5" s="481"/>
      <c r="G5" s="131" t="s">
        <v>152</v>
      </c>
      <c r="I5" s="476" t="str">
        <f>C5</f>
        <v>jan-abr</v>
      </c>
      <c r="J5" s="481"/>
      <c r="K5" s="482" t="str">
        <f>C5</f>
        <v>jan-abr</v>
      </c>
      <c r="L5" s="483"/>
      <c r="M5" s="131" t="str">
        <f>G5</f>
        <v>2026 /2025</v>
      </c>
      <c r="O5" s="476" t="str">
        <f>C5</f>
        <v>jan-abr</v>
      </c>
      <c r="P5" s="477"/>
      <c r="Q5" s="131" t="str">
        <f>G5</f>
        <v>2026 /2025</v>
      </c>
    </row>
    <row r="6" spans="1:20" ht="19.5" customHeight="1">
      <c r="A6" s="485"/>
      <c r="B6" s="451"/>
      <c r="C6" s="139">
        <v>2025</v>
      </c>
      <c r="D6" s="137">
        <v>2026</v>
      </c>
      <c r="E6" s="68">
        <f>C6</f>
        <v>2025</v>
      </c>
      <c r="F6" s="137">
        <f>D6</f>
        <v>2026</v>
      </c>
      <c r="G6" s="131" t="s">
        <v>1</v>
      </c>
      <c r="I6" s="16">
        <f>C6</f>
        <v>2025</v>
      </c>
      <c r="J6" s="138">
        <f>D6</f>
        <v>2026</v>
      </c>
      <c r="K6" s="136">
        <f>E6</f>
        <v>2025</v>
      </c>
      <c r="L6" s="137">
        <f>D6</f>
        <v>2026</v>
      </c>
      <c r="M6" s="260">
        <v>1000</v>
      </c>
      <c r="O6" s="16">
        <f>C6</f>
        <v>2025</v>
      </c>
      <c r="P6" s="138">
        <f>D6</f>
        <v>2026</v>
      </c>
      <c r="Q6" s="131"/>
    </row>
    <row r="7" spans="1:20" ht="19.5" customHeight="1">
      <c r="A7" s="23" t="s">
        <v>108</v>
      </c>
      <c r="B7" s="15"/>
      <c r="C7" s="78">
        <f>C8+C9</f>
        <v>504554.84999999974</v>
      </c>
      <c r="D7" s="210">
        <f>D8+D9</f>
        <v>502409.13999999984</v>
      </c>
      <c r="E7" s="216">
        <f t="shared" ref="E7" si="0">C7/$C$20</f>
        <v>0.45679854466134034</v>
      </c>
      <c r="F7" s="217">
        <f t="shared" ref="F7" si="1">D7/$D$20</f>
        <v>0.48906800072852663</v>
      </c>
      <c r="G7" s="53">
        <f>(D7-C7)/C7</f>
        <v>-4.2526793667723257E-3</v>
      </c>
      <c r="I7" s="224">
        <f>I8+I9</f>
        <v>149030.649</v>
      </c>
      <c r="J7" s="225">
        <f>J8+J9</f>
        <v>145207.66700000007</v>
      </c>
      <c r="K7" s="229">
        <f t="shared" ref="K7" si="2">I7/$I$20</f>
        <v>0.50722791353688301</v>
      </c>
      <c r="L7" s="230">
        <f t="shared" ref="L7" si="3">J7/$J$20</f>
        <v>0.51479966457113047</v>
      </c>
      <c r="M7" s="53">
        <f>(J7-I7)/I7</f>
        <v>-2.5652320684719898E-2</v>
      </c>
      <c r="O7" s="63">
        <f t="shared" ref="O7" si="4">(I7/C7)*10</f>
        <v>2.9537056080225983</v>
      </c>
      <c r="P7" s="237">
        <f t="shared" ref="P7" si="5">(J7/D7)*10</f>
        <v>2.8902274150506124</v>
      </c>
      <c r="Q7" s="53">
        <f>(P7-O7)/O7</f>
        <v>-2.1491035802475345E-2</v>
      </c>
    </row>
    <row r="8" spans="1:20" ht="20.100000000000001" customHeight="1">
      <c r="A8" s="8" t="s">
        <v>4</v>
      </c>
      <c r="C8" s="19">
        <v>260863.67999999982</v>
      </c>
      <c r="D8" s="140">
        <v>258383.04999999981</v>
      </c>
      <c r="E8" s="214">
        <f t="shared" ref="E8:E19" si="6">C8/$C$20</f>
        <v>0.23617283508225434</v>
      </c>
      <c r="F8" s="215">
        <f t="shared" ref="F8:F19" si="7">D8/$D$20</f>
        <v>0.25152186062068632</v>
      </c>
      <c r="G8" s="52">
        <f>(D8-C8)/C8</f>
        <v>-9.5092961963888813E-3</v>
      </c>
      <c r="I8" s="19">
        <v>87397.063999999911</v>
      </c>
      <c r="J8" s="140">
        <v>85506.322</v>
      </c>
      <c r="K8" s="227">
        <f t="shared" ref="K8:K19" si="8">I8/$I$20</f>
        <v>0.29745713864514794</v>
      </c>
      <c r="L8" s="228">
        <f t="shared" ref="L8:L19" si="9">J8/$J$20</f>
        <v>0.30314257362396058</v>
      </c>
      <c r="M8" s="52">
        <f>(J8-I8)/I8</f>
        <v>-2.1633930402969979E-2</v>
      </c>
      <c r="O8" s="27">
        <f t="shared" ref="O8:O20" si="10">(I8/C8)*10</f>
        <v>3.3502963693527583</v>
      </c>
      <c r="P8" s="143">
        <f t="shared" ref="P8:P20" si="11">(J8/D8)*10</f>
        <v>3.3092852646487474</v>
      </c>
      <c r="Q8" s="52">
        <f>(P8-O8)/O8</f>
        <v>-1.224103786135608E-2</v>
      </c>
      <c r="R8" s="119"/>
      <c r="S8" s="293"/>
      <c r="T8" s="2"/>
    </row>
    <row r="9" spans="1:20" ht="20.100000000000001" customHeight="1">
      <c r="A9" s="8" t="s">
        <v>5</v>
      </c>
      <c r="C9" s="19">
        <v>243691.1699999999</v>
      </c>
      <c r="D9" s="140">
        <v>244026.09000000003</v>
      </c>
      <c r="E9" s="214">
        <f t="shared" si="6"/>
        <v>0.220625709579086</v>
      </c>
      <c r="F9" s="215">
        <f t="shared" si="7"/>
        <v>0.23754614010784028</v>
      </c>
      <c r="G9" s="52">
        <f>(D9-C9)/C9</f>
        <v>1.3743624769011096E-3</v>
      </c>
      <c r="I9" s="19">
        <v>61633.585000000094</v>
      </c>
      <c r="J9" s="140">
        <v>59701.345000000067</v>
      </c>
      <c r="K9" s="227">
        <f t="shared" si="8"/>
        <v>0.20977077489173501</v>
      </c>
      <c r="L9" s="228">
        <f t="shared" si="9"/>
        <v>0.21165709094716986</v>
      </c>
      <c r="M9" s="52">
        <f>(J9-I9)/I9</f>
        <v>-3.1350439861644007E-2</v>
      </c>
      <c r="O9" s="27">
        <f t="shared" si="10"/>
        <v>2.5291677576992271</v>
      </c>
      <c r="P9" s="143">
        <f t="shared" si="11"/>
        <v>2.4465148378191879</v>
      </c>
      <c r="Q9" s="52">
        <f t="shared" ref="Q9:Q20" si="12">(P9-O9)/O9</f>
        <v>-3.2679888326280181E-2</v>
      </c>
      <c r="R9" s="119"/>
      <c r="S9" s="119"/>
      <c r="T9" s="2"/>
    </row>
    <row r="10" spans="1:20" s="434" customFormat="1" ht="20.100000000000001" customHeight="1">
      <c r="A10" s="429" t="s">
        <v>38</v>
      </c>
      <c r="B10" s="430"/>
      <c r="C10" s="431">
        <f>C11+C12</f>
        <v>412966.15000000055</v>
      </c>
      <c r="D10" s="432">
        <f>D11+D12</f>
        <v>352077.03999999992</v>
      </c>
      <c r="E10" s="216">
        <f t="shared" si="6"/>
        <v>0.37387874938551702</v>
      </c>
      <c r="F10" s="217">
        <f t="shared" si="7"/>
        <v>0.34272786927247684</v>
      </c>
      <c r="G10" s="433">
        <f>(D10-C10)/C10</f>
        <v>-0.14744334372199888</v>
      </c>
      <c r="I10" s="435">
        <f>I11+I12</f>
        <v>50741.157000000014</v>
      </c>
      <c r="J10" s="436">
        <f>J11+J12</f>
        <v>48323.373999999982</v>
      </c>
      <c r="K10" s="229">
        <f t="shared" si="8"/>
        <v>0.17269824273232154</v>
      </c>
      <c r="L10" s="230">
        <f t="shared" si="9"/>
        <v>0.17131916819616189</v>
      </c>
      <c r="M10" s="433">
        <f>(J10-I10)/I10</f>
        <v>-4.7649347057656402E-2</v>
      </c>
      <c r="O10" s="437">
        <f t="shared" si="10"/>
        <v>1.2287001489105087</v>
      </c>
      <c r="P10" s="438">
        <f t="shared" si="11"/>
        <v>1.3725227296843892</v>
      </c>
      <c r="Q10" s="433">
        <f t="shared" si="12"/>
        <v>0.11705262744649966</v>
      </c>
      <c r="T10" s="439"/>
    </row>
    <row r="11" spans="1:20" ht="20.100000000000001" customHeight="1">
      <c r="A11" s="8"/>
      <c r="B11" t="s">
        <v>6</v>
      </c>
      <c r="C11" s="19">
        <v>407467.48000000056</v>
      </c>
      <c r="D11" s="140">
        <v>343959.92999999993</v>
      </c>
      <c r="E11" s="214">
        <f t="shared" si="6"/>
        <v>0.36890053055842031</v>
      </c>
      <c r="F11" s="215">
        <f t="shared" si="7"/>
        <v>0.3348263037090129</v>
      </c>
      <c r="G11" s="52">
        <f t="shared" ref="G11:G19" si="13">(D11-C11)/C11</f>
        <v>-0.15585918660306472</v>
      </c>
      <c r="I11" s="19">
        <v>49383.519000000015</v>
      </c>
      <c r="J11" s="140">
        <v>46442.135999999984</v>
      </c>
      <c r="K11" s="227">
        <f t="shared" si="8"/>
        <v>0.16807750267180963</v>
      </c>
      <c r="L11" s="228">
        <f t="shared" si="9"/>
        <v>0.16464968089299861</v>
      </c>
      <c r="M11" s="52">
        <f t="shared" ref="M11:M19" si="14">(J11-I11)/I11</f>
        <v>-5.956203728616484E-2</v>
      </c>
      <c r="O11" s="27">
        <f t="shared" si="10"/>
        <v>1.2119622159785597</v>
      </c>
      <c r="P11" s="143">
        <f t="shared" si="11"/>
        <v>1.3502193700295262</v>
      </c>
      <c r="Q11" s="52">
        <f t="shared" si="12"/>
        <v>0.11407711579468278</v>
      </c>
    </row>
    <row r="12" spans="1:20" ht="20.100000000000001" customHeight="1">
      <c r="A12" s="8"/>
      <c r="B12" t="s">
        <v>39</v>
      </c>
      <c r="C12" s="19">
        <v>5498.6700000000028</v>
      </c>
      <c r="D12" s="140">
        <v>8117.1100000000124</v>
      </c>
      <c r="E12" s="218">
        <f t="shared" si="6"/>
        <v>4.9782188270967465E-3</v>
      </c>
      <c r="F12" s="219">
        <f t="shared" si="7"/>
        <v>7.9015655634639484E-3</v>
      </c>
      <c r="G12" s="52">
        <f t="shared" si="13"/>
        <v>0.47619515264600498</v>
      </c>
      <c r="I12" s="19">
        <v>1357.6380000000011</v>
      </c>
      <c r="J12" s="140">
        <v>1881.2379999999998</v>
      </c>
      <c r="K12" s="231">
        <f t="shared" si="8"/>
        <v>4.6207400605118966E-3</v>
      </c>
      <c r="L12" s="232">
        <f t="shared" si="9"/>
        <v>6.6694873031632948E-3</v>
      </c>
      <c r="M12" s="52">
        <f t="shared" si="14"/>
        <v>0.3856698177275521</v>
      </c>
      <c r="O12" s="27">
        <f t="shared" si="10"/>
        <v>2.469029783565845</v>
      </c>
      <c r="P12" s="143">
        <f t="shared" si="11"/>
        <v>2.3176204338736288</v>
      </c>
      <c r="Q12" s="52">
        <f t="shared" si="12"/>
        <v>-6.1323419709237527E-2</v>
      </c>
    </row>
    <row r="13" spans="1:20" ht="20.100000000000001" customHeight="1">
      <c r="A13" s="23" t="s">
        <v>114</v>
      </c>
      <c r="B13" s="15"/>
      <c r="C13" s="78">
        <f>SUM(C14:C16)</f>
        <v>160496.09999999995</v>
      </c>
      <c r="D13" s="210">
        <f>SUM(D14:D16)</f>
        <v>154907.40000000011</v>
      </c>
      <c r="E13" s="216">
        <f t="shared" si="6"/>
        <v>0.14530508408316947</v>
      </c>
      <c r="F13" s="217">
        <f t="shared" si="7"/>
        <v>0.15079393741931973</v>
      </c>
      <c r="G13" s="53">
        <f t="shared" si="13"/>
        <v>-3.4821406875306243E-2</v>
      </c>
      <c r="I13" s="224">
        <f>SUM(I14:I16)</f>
        <v>87353.867000000057</v>
      </c>
      <c r="J13" s="225">
        <f>SUM(J14:J16)</f>
        <v>82240.818999999959</v>
      </c>
      <c r="K13" s="229">
        <f t="shared" si="8"/>
        <v>0.29731011704705385</v>
      </c>
      <c r="L13" s="230">
        <f t="shared" si="9"/>
        <v>0.29156550001767478</v>
      </c>
      <c r="M13" s="53">
        <f t="shared" si="14"/>
        <v>-5.8532589060998223E-2</v>
      </c>
      <c r="O13" s="63">
        <f t="shared" si="10"/>
        <v>5.4427407893400579</v>
      </c>
      <c r="P13" s="237">
        <f t="shared" si="11"/>
        <v>5.3090310082023127</v>
      </c>
      <c r="Q13" s="53">
        <f t="shared" si="12"/>
        <v>-2.4566626689190133E-2</v>
      </c>
    </row>
    <row r="14" spans="1:20" ht="20.100000000000001" customHeight="1">
      <c r="A14" s="8"/>
      <c r="B14" s="3" t="s">
        <v>7</v>
      </c>
      <c r="C14" s="31">
        <v>153105.27999999997</v>
      </c>
      <c r="D14" s="141">
        <v>145093.10000000009</v>
      </c>
      <c r="E14" s="214">
        <f t="shared" si="6"/>
        <v>0.13861380796154679</v>
      </c>
      <c r="F14" s="215">
        <f t="shared" si="7"/>
        <v>0.14124024960315062</v>
      </c>
      <c r="G14" s="52">
        <f t="shared" si="13"/>
        <v>-5.233118021795119E-2</v>
      </c>
      <c r="I14" s="31">
        <v>82547.491000000053</v>
      </c>
      <c r="J14" s="141">
        <v>76685.510999999969</v>
      </c>
      <c r="K14" s="227">
        <f t="shared" si="8"/>
        <v>0.28095154861490707</v>
      </c>
      <c r="L14" s="228">
        <f t="shared" si="9"/>
        <v>0.27187046080883387</v>
      </c>
      <c r="M14" s="52">
        <f t="shared" si="14"/>
        <v>-7.1013424260224695E-2</v>
      </c>
      <c r="O14" s="27">
        <f t="shared" si="10"/>
        <v>5.3915508988324943</v>
      </c>
      <c r="P14" s="143">
        <f t="shared" si="11"/>
        <v>5.2852624280548088</v>
      </c>
      <c r="Q14" s="52">
        <f t="shared" si="12"/>
        <v>-1.9713895458299675E-2</v>
      </c>
      <c r="S14" s="119"/>
    </row>
    <row r="15" spans="1:20" ht="20.100000000000001" customHeight="1">
      <c r="A15" s="8"/>
      <c r="B15" s="3" t="s">
        <v>8</v>
      </c>
      <c r="C15" s="31">
        <v>5814.7400000000043</v>
      </c>
      <c r="D15" s="141">
        <v>7778.4800000000005</v>
      </c>
      <c r="E15" s="214">
        <f t="shared" si="6"/>
        <v>5.2643726833347965E-3</v>
      </c>
      <c r="F15" s="215">
        <f t="shared" si="7"/>
        <v>7.5719276570223844E-3</v>
      </c>
      <c r="G15" s="52">
        <f t="shared" si="13"/>
        <v>0.33771759356394176</v>
      </c>
      <c r="I15" s="31">
        <v>4170.9860000000017</v>
      </c>
      <c r="J15" s="141">
        <v>4807.2680000000018</v>
      </c>
      <c r="K15" s="227">
        <f t="shared" si="8"/>
        <v>1.4196009615254041E-2</v>
      </c>
      <c r="L15" s="228">
        <f t="shared" si="9"/>
        <v>1.7043039152357768E-2</v>
      </c>
      <c r="M15" s="52">
        <f t="shared" si="14"/>
        <v>0.15254954104377236</v>
      </c>
      <c r="O15" s="27">
        <f t="shared" si="10"/>
        <v>7.1731255395770033</v>
      </c>
      <c r="P15" s="143">
        <f t="shared" si="11"/>
        <v>6.1802151577171909</v>
      </c>
      <c r="Q15" s="52">
        <f t="shared" si="12"/>
        <v>-0.13842088450585852</v>
      </c>
    </row>
    <row r="16" spans="1:20" ht="20.100000000000001" customHeight="1">
      <c r="A16" s="32"/>
      <c r="B16" s="33" t="s">
        <v>9</v>
      </c>
      <c r="C16" s="211">
        <v>1576.0799999999997</v>
      </c>
      <c r="D16" s="212">
        <v>2035.8199999999995</v>
      </c>
      <c r="E16" s="218">
        <f t="shared" si="6"/>
        <v>1.4269034382879196E-3</v>
      </c>
      <c r="F16" s="219">
        <f t="shared" si="7"/>
        <v>1.9817601591466849E-3</v>
      </c>
      <c r="G16" s="52">
        <f t="shared" si="13"/>
        <v>0.29169839094462202</v>
      </c>
      <c r="I16" s="211">
        <v>635.38999999999987</v>
      </c>
      <c r="J16" s="212">
        <v>748.04000000000019</v>
      </c>
      <c r="K16" s="231">
        <f t="shared" si="8"/>
        <v>2.1625588168927589E-3</v>
      </c>
      <c r="L16" s="232">
        <f t="shared" si="9"/>
        <v>2.652000056483163E-3</v>
      </c>
      <c r="M16" s="52">
        <f t="shared" si="14"/>
        <v>0.17729268638159296</v>
      </c>
      <c r="O16" s="27">
        <f t="shared" si="10"/>
        <v>4.031457794020608</v>
      </c>
      <c r="P16" s="143">
        <f t="shared" si="11"/>
        <v>3.6743916456268257</v>
      </c>
      <c r="Q16" s="52">
        <f t="shared" si="12"/>
        <v>-8.8569983027821084E-2</v>
      </c>
    </row>
    <row r="17" spans="1:17" ht="20.100000000000001" customHeight="1">
      <c r="A17" s="8" t="s">
        <v>115</v>
      </c>
      <c r="B17" s="3"/>
      <c r="C17" s="19">
        <v>723.71999999999969</v>
      </c>
      <c r="D17" s="140">
        <v>1165.6499999999999</v>
      </c>
      <c r="E17" s="214">
        <f t="shared" si="6"/>
        <v>6.5521963121017524E-4</v>
      </c>
      <c r="F17" s="215">
        <f t="shared" si="7"/>
        <v>1.1346969425142367E-3</v>
      </c>
      <c r="G17" s="54">
        <f t="shared" si="13"/>
        <v>0.61063671032996236</v>
      </c>
      <c r="I17" s="31">
        <v>440.02200000000005</v>
      </c>
      <c r="J17" s="141">
        <v>554.35200000000009</v>
      </c>
      <c r="K17" s="227">
        <f t="shared" si="8"/>
        <v>1.497621076388967E-3</v>
      </c>
      <c r="L17" s="228">
        <f t="shared" si="9"/>
        <v>1.9653247624613047E-3</v>
      </c>
      <c r="M17" s="54">
        <f t="shared" si="14"/>
        <v>0.25982791769502439</v>
      </c>
      <c r="O17" s="238">
        <f t="shared" si="10"/>
        <v>6.0800033161996385</v>
      </c>
      <c r="P17" s="239">
        <f t="shared" si="11"/>
        <v>4.7557328529146838</v>
      </c>
      <c r="Q17" s="54">
        <f t="shared" si="12"/>
        <v>-0.21780752318942845</v>
      </c>
    </row>
    <row r="18" spans="1:17" ht="20.100000000000001" customHeight="1">
      <c r="A18" s="8" t="s">
        <v>10</v>
      </c>
      <c r="C18" s="19">
        <v>5607.2800000000016</v>
      </c>
      <c r="D18" s="140">
        <v>5459.0600000000059</v>
      </c>
      <c r="E18" s="214">
        <f t="shared" si="6"/>
        <v>5.0765488499588153E-3</v>
      </c>
      <c r="F18" s="215">
        <f t="shared" si="7"/>
        <v>5.3140983065257811E-3</v>
      </c>
      <c r="G18" s="52">
        <f t="shared" si="13"/>
        <v>-2.6433493601174841E-2</v>
      </c>
      <c r="I18" s="19">
        <v>3193.1299999999969</v>
      </c>
      <c r="J18" s="140">
        <v>3590.9510000000018</v>
      </c>
      <c r="K18" s="227">
        <f t="shared" si="8"/>
        <v>1.0867862942420828E-2</v>
      </c>
      <c r="L18" s="228">
        <f t="shared" si="9"/>
        <v>1.2730873021266608E-2</v>
      </c>
      <c r="M18" s="52">
        <f t="shared" si="14"/>
        <v>0.12458653421564587</v>
      </c>
      <c r="O18" s="27">
        <f t="shared" si="10"/>
        <v>5.6946148578276743</v>
      </c>
      <c r="P18" s="143">
        <f t="shared" si="11"/>
        <v>6.5779658036365198</v>
      </c>
      <c r="Q18" s="52">
        <f t="shared" si="12"/>
        <v>0.15512040196969837</v>
      </c>
    </row>
    <row r="19" spans="1:17" ht="20.100000000000001" customHeight="1" thickBot="1">
      <c r="A19" s="8" t="s">
        <v>11</v>
      </c>
      <c r="B19" s="10"/>
      <c r="C19" s="21">
        <v>20197.559999999994</v>
      </c>
      <c r="D19" s="142">
        <v>11260.409999999998</v>
      </c>
      <c r="E19" s="220">
        <f t="shared" si="6"/>
        <v>1.8285853388804219E-2</v>
      </c>
      <c r="F19" s="221">
        <f t="shared" si="7"/>
        <v>1.0961397330636757E-2</v>
      </c>
      <c r="G19" s="55">
        <f t="shared" si="13"/>
        <v>-0.44248661719534432</v>
      </c>
      <c r="I19" s="21">
        <v>3055.1489999999985</v>
      </c>
      <c r="J19" s="142">
        <v>2149.1960000000004</v>
      </c>
      <c r="K19" s="233">
        <f t="shared" si="8"/>
        <v>1.0398242664931921E-2</v>
      </c>
      <c r="L19" s="234">
        <f t="shared" si="9"/>
        <v>7.6194694313049946E-3</v>
      </c>
      <c r="M19" s="55">
        <f t="shared" si="14"/>
        <v>-0.29653316417628028</v>
      </c>
      <c r="O19" s="240">
        <f t="shared" si="10"/>
        <v>1.5126327140506077</v>
      </c>
      <c r="P19" s="241">
        <f t="shared" si="11"/>
        <v>1.9086303251835419</v>
      </c>
      <c r="Q19" s="55">
        <f t="shared" si="12"/>
        <v>0.26179363136508588</v>
      </c>
    </row>
    <row r="20" spans="1:17" ht="26.25" customHeight="1" thickBot="1">
      <c r="A20" s="12" t="s">
        <v>12</v>
      </c>
      <c r="B20" s="48"/>
      <c r="C20" s="163">
        <f>C7+C10+C13+C17+C18+C19</f>
        <v>1104545.6600000001</v>
      </c>
      <c r="D20" s="305">
        <f>D7+D10+D13+D17+D18+D19</f>
        <v>1027278.7</v>
      </c>
      <c r="E20" s="222">
        <f>E8+E9+E10+E13+E17+E18+E19</f>
        <v>1</v>
      </c>
      <c r="F20" s="223">
        <f>F8+F9+F10+F13+F17+F18+F19</f>
        <v>0.99999999999999989</v>
      </c>
      <c r="G20" s="55">
        <f>(D20-C20)/C20</f>
        <v>-6.9953613325500902E-2</v>
      </c>
      <c r="H20" s="1"/>
      <c r="I20" s="163">
        <f>I7+I10+I13+I17+I18+I19</f>
        <v>293813.97400000005</v>
      </c>
      <c r="J20" s="305">
        <f>J7+J10+J13+J17+J18+J19</f>
        <v>282066.359</v>
      </c>
      <c r="K20" s="235">
        <f>K8+K9+K10+K13+K17+K18+K19</f>
        <v>1</v>
      </c>
      <c r="L20" s="236">
        <f>L8+L9+L10+L13+L17+L18+L19</f>
        <v>1</v>
      </c>
      <c r="M20" s="55">
        <f>(J20-I20)/I20</f>
        <v>-3.9983173162485619E-2</v>
      </c>
      <c r="N20" s="1"/>
      <c r="O20" s="24">
        <f t="shared" si="10"/>
        <v>2.6600437142634736</v>
      </c>
      <c r="P20" s="242">
        <f t="shared" si="11"/>
        <v>2.7457627516271876</v>
      </c>
      <c r="Q20" s="55">
        <f t="shared" si="12"/>
        <v>3.222467243830552E-2</v>
      </c>
    </row>
    <row r="21" spans="1:17">
      <c r="J21" s="269"/>
    </row>
    <row r="22" spans="1:17">
      <c r="A22" s="1"/>
    </row>
    <row r="23" spans="1:17" ht="8.25" customHeight="1" thickBot="1"/>
    <row r="24" spans="1:17" ht="15" customHeight="1">
      <c r="A24" s="467" t="s">
        <v>2</v>
      </c>
      <c r="B24" s="450"/>
      <c r="C24" s="486" t="s">
        <v>1</v>
      </c>
      <c r="D24" s="484"/>
      <c r="E24" s="479" t="s">
        <v>103</v>
      </c>
      <c r="F24" s="479"/>
      <c r="G24" s="130" t="s">
        <v>0</v>
      </c>
      <c r="I24" s="480">
        <v>1000</v>
      </c>
      <c r="J24" s="484"/>
      <c r="K24" s="479" t="s">
        <v>103</v>
      </c>
      <c r="L24" s="479"/>
      <c r="M24" s="130" t="s">
        <v>0</v>
      </c>
      <c r="O24" s="478" t="s">
        <v>22</v>
      </c>
      <c r="P24" s="479"/>
      <c r="Q24" s="130" t="s">
        <v>0</v>
      </c>
    </row>
    <row r="25" spans="1:17" ht="15" customHeight="1">
      <c r="A25" s="485"/>
      <c r="B25" s="451"/>
      <c r="C25" s="487" t="str">
        <f>C5</f>
        <v>jan-abr</v>
      </c>
      <c r="D25" s="477"/>
      <c r="E25" s="481" t="str">
        <f>C5</f>
        <v>jan-abr</v>
      </c>
      <c r="F25" s="481"/>
      <c r="G25" s="131" t="str">
        <f>G5</f>
        <v>2026 /2025</v>
      </c>
      <c r="I25" s="476" t="str">
        <f>C5</f>
        <v>jan-abr</v>
      </c>
      <c r="J25" s="477"/>
      <c r="K25" s="488" t="str">
        <f>C5</f>
        <v>jan-abr</v>
      </c>
      <c r="L25" s="483"/>
      <c r="M25" s="131" t="str">
        <f>G5</f>
        <v>2026 /2025</v>
      </c>
      <c r="O25" s="476" t="str">
        <f>C5</f>
        <v>jan-abr</v>
      </c>
      <c r="P25" s="477"/>
      <c r="Q25" s="131" t="str">
        <f>G5</f>
        <v>2026 /2025</v>
      </c>
    </row>
    <row r="26" spans="1:17" ht="19.5" customHeight="1">
      <c r="A26" s="485"/>
      <c r="B26" s="451"/>
      <c r="C26" s="139">
        <f>C6</f>
        <v>2025</v>
      </c>
      <c r="D26" s="137">
        <f>D6</f>
        <v>2026</v>
      </c>
      <c r="E26" s="68">
        <f>C6</f>
        <v>2025</v>
      </c>
      <c r="F26" s="137">
        <f>D6</f>
        <v>2026</v>
      </c>
      <c r="G26" s="131" t="s">
        <v>1</v>
      </c>
      <c r="I26" s="16">
        <f>C6</f>
        <v>2025</v>
      </c>
      <c r="J26" s="138">
        <f>D6</f>
        <v>2026</v>
      </c>
      <c r="K26" s="136">
        <f>C6</f>
        <v>2025</v>
      </c>
      <c r="L26" s="137">
        <f>D6</f>
        <v>2026</v>
      </c>
      <c r="M26" s="260">
        <v>1000</v>
      </c>
      <c r="O26" s="16">
        <f>C6</f>
        <v>2025</v>
      </c>
      <c r="P26" s="138">
        <f>D6</f>
        <v>2026</v>
      </c>
      <c r="Q26" s="131"/>
    </row>
    <row r="27" spans="1:17" ht="19.5" customHeight="1">
      <c r="A27" s="23" t="s">
        <v>108</v>
      </c>
      <c r="B27" s="15"/>
      <c r="C27" s="78">
        <f>C28+C29</f>
        <v>206277.38</v>
      </c>
      <c r="D27" s="210">
        <f>D28+D29</f>
        <v>189450.81999999998</v>
      </c>
      <c r="E27" s="216">
        <f>C27/$C$40</f>
        <v>0.38951528165392385</v>
      </c>
      <c r="F27" s="217">
        <f>D27/$D$40</f>
        <v>0.43725519037205385</v>
      </c>
      <c r="G27" s="53">
        <f>(D27-C27)/C27</f>
        <v>-8.1572492340168501E-2</v>
      </c>
      <c r="I27" s="78">
        <f>I28+I29</f>
        <v>52353.097000000023</v>
      </c>
      <c r="J27" s="210">
        <f>J28+J29</f>
        <v>47616.276000000027</v>
      </c>
      <c r="K27" s="216">
        <f>I27/$I$40</f>
        <v>0.39586579199843552</v>
      </c>
      <c r="L27" s="217">
        <f>J27/$J$40</f>
        <v>0.38666144310786443</v>
      </c>
      <c r="M27" s="53">
        <f>(J27-I27)/I27</f>
        <v>-9.047833407066623E-2</v>
      </c>
      <c r="O27" s="63">
        <f t="shared" ref="O27" si="15">(I27/C27)*10</f>
        <v>2.5379950530688351</v>
      </c>
      <c r="P27" s="237">
        <f t="shared" ref="P27" si="16">(J27/D27)*10</f>
        <v>2.5133845290297518</v>
      </c>
      <c r="Q27" s="53">
        <f>(P27-O27)/O27</f>
        <v>-9.6968368828478473E-3</v>
      </c>
    </row>
    <row r="28" spans="1:17" ht="20.100000000000001" customHeight="1">
      <c r="A28" s="8" t="s">
        <v>4</v>
      </c>
      <c r="C28" s="19">
        <v>101235.29000000007</v>
      </c>
      <c r="D28" s="140">
        <v>99272.849999999991</v>
      </c>
      <c r="E28" s="214">
        <f>C28/$C$40</f>
        <v>0.19116343487427795</v>
      </c>
      <c r="F28" s="215">
        <f>D28/$D$40</f>
        <v>0.22912315146234968</v>
      </c>
      <c r="G28" s="52">
        <f>(D28-C28)/C28</f>
        <v>-1.9384939777424195E-2</v>
      </c>
      <c r="I28" s="19">
        <v>27443.075000000012</v>
      </c>
      <c r="J28" s="140">
        <v>27403.402000000024</v>
      </c>
      <c r="K28" s="214">
        <f>I28/$I$40</f>
        <v>0.20750968409275702</v>
      </c>
      <c r="L28" s="215">
        <f>J28/$J$40</f>
        <v>0.22252557010936641</v>
      </c>
      <c r="M28" s="52">
        <f>(J28-I28)/I28</f>
        <v>-1.4456470348161762E-3</v>
      </c>
      <c r="O28" s="27">
        <f t="shared" ref="O28:O40" si="17">(I28/C28)*10</f>
        <v>2.7108209992780181</v>
      </c>
      <c r="P28" s="143">
        <f t="shared" ref="P28:P40" si="18">(J28/D28)*10</f>
        <v>2.7604125397830348</v>
      </c>
      <c r="Q28" s="52">
        <f>(P28-O28)/O28</f>
        <v>1.8293919265869846E-2</v>
      </c>
    </row>
    <row r="29" spans="1:17" ht="20.100000000000001" customHeight="1">
      <c r="A29" s="8" t="s">
        <v>5</v>
      </c>
      <c r="C29" s="19">
        <v>105042.08999999994</v>
      </c>
      <c r="D29" s="140">
        <v>90177.969999999987</v>
      </c>
      <c r="E29" s="214">
        <f>C29/$C$40</f>
        <v>0.1983518467796459</v>
      </c>
      <c r="F29" s="215">
        <f>D29/$D$40</f>
        <v>0.20813203890970416</v>
      </c>
      <c r="G29" s="52">
        <f t="shared" ref="G29:G40" si="19">(D29-C29)/C29</f>
        <v>-0.1415063237983932</v>
      </c>
      <c r="I29" s="19">
        <v>24910.022000000015</v>
      </c>
      <c r="J29" s="140">
        <v>20212.874</v>
      </c>
      <c r="K29" s="214">
        <f t="shared" ref="K29:K39" si="20">I29/$I$40</f>
        <v>0.18835610790567853</v>
      </c>
      <c r="L29" s="215">
        <f t="shared" ref="L29:L39" si="21">J29/$J$40</f>
        <v>0.16413587299849797</v>
      </c>
      <c r="M29" s="52">
        <f t="shared" ref="M29:M40" si="22">(J29-I29)/I29</f>
        <v>-0.18856458657483371</v>
      </c>
      <c r="O29" s="27">
        <f t="shared" si="17"/>
        <v>2.3714324419858772</v>
      </c>
      <c r="P29" s="143">
        <f t="shared" si="18"/>
        <v>2.2414425607495936</v>
      </c>
      <c r="Q29" s="52">
        <f t="shared" ref="Q29:Q38" si="23">(P29-O29)/O29</f>
        <v>-5.4814920693008626E-2</v>
      </c>
    </row>
    <row r="30" spans="1:17" ht="20.100000000000001" customHeight="1">
      <c r="A30" s="23" t="s">
        <v>38</v>
      </c>
      <c r="B30" s="15"/>
      <c r="C30" s="78">
        <f>C31+C32</f>
        <v>182270.77000000002</v>
      </c>
      <c r="D30" s="210">
        <f>D31+D32</f>
        <v>115074.86000000003</v>
      </c>
      <c r="E30" s="216">
        <f>C30/$C$40</f>
        <v>0.34418340156263172</v>
      </c>
      <c r="F30" s="217">
        <f>D30/$D$40</f>
        <v>0.26559441556567276</v>
      </c>
      <c r="G30" s="53">
        <f>(D30-C30)/C30</f>
        <v>-0.36865982406284881</v>
      </c>
      <c r="I30" s="78">
        <f>I31+I32</f>
        <v>20941.748999999982</v>
      </c>
      <c r="J30" s="210">
        <f>J31+J32</f>
        <v>18866.756999999994</v>
      </c>
      <c r="K30" s="216">
        <f t="shared" si="20"/>
        <v>0.15835017465571205</v>
      </c>
      <c r="L30" s="217">
        <f t="shared" si="21"/>
        <v>0.15320491439493075</v>
      </c>
      <c r="M30" s="53">
        <f t="shared" si="22"/>
        <v>-9.9083987684122715E-2</v>
      </c>
      <c r="O30" s="63">
        <f t="shared" si="17"/>
        <v>1.1489362227415827</v>
      </c>
      <c r="P30" s="237">
        <f t="shared" si="18"/>
        <v>1.6395203087798662</v>
      </c>
      <c r="Q30" s="53">
        <f t="shared" si="23"/>
        <v>0.42698983314117783</v>
      </c>
    </row>
    <row r="31" spans="1:17" ht="20.100000000000001" customHeight="1">
      <c r="A31" s="8"/>
      <c r="B31" t="s">
        <v>6</v>
      </c>
      <c r="C31" s="31">
        <v>180003.47000000003</v>
      </c>
      <c r="D31" s="141">
        <v>111857.72000000003</v>
      </c>
      <c r="E31" s="214">
        <f t="shared" ref="E31:E38" si="24">C31/$C$40</f>
        <v>0.33990204023210713</v>
      </c>
      <c r="F31" s="215">
        <f t="shared" ref="F31:F38" si="25">D31/$D$40</f>
        <v>0.25816921063304932</v>
      </c>
      <c r="G31" s="52">
        <f>(D31-C31)/C31</f>
        <v>-0.3785802018149983</v>
      </c>
      <c r="I31" s="31">
        <v>20462.131999999983</v>
      </c>
      <c r="J31" s="141">
        <v>18234.382999999994</v>
      </c>
      <c r="K31" s="214">
        <f>I31/$I$40</f>
        <v>0.15472357041564364</v>
      </c>
      <c r="L31" s="215">
        <f>J31/$J$40</f>
        <v>0.14806980799929637</v>
      </c>
      <c r="M31" s="52">
        <f>(J31-I31)/I31</f>
        <v>-0.10887179302723639</v>
      </c>
      <c r="O31" s="27">
        <f t="shared" si="17"/>
        <v>1.1367631968428153</v>
      </c>
      <c r="P31" s="143">
        <f t="shared" si="18"/>
        <v>1.6301407716874605</v>
      </c>
      <c r="Q31" s="52">
        <f t="shared" si="23"/>
        <v>0.43401965881278121</v>
      </c>
    </row>
    <row r="32" spans="1:17" ht="20.100000000000001" customHeight="1">
      <c r="A32" s="8"/>
      <c r="B32" t="s">
        <v>39</v>
      </c>
      <c r="C32" s="31">
        <v>2267.2999999999984</v>
      </c>
      <c r="D32" s="141">
        <v>3217.1400000000026</v>
      </c>
      <c r="E32" s="218">
        <f t="shared" si="24"/>
        <v>4.2813613305246597E-3</v>
      </c>
      <c r="F32" s="219">
        <f t="shared" si="25"/>
        <v>7.4252049326234146E-3</v>
      </c>
      <c r="G32" s="52">
        <f>(D32-C32)/C32</f>
        <v>0.41893000485158777</v>
      </c>
      <c r="I32" s="31">
        <v>479.61700000000008</v>
      </c>
      <c r="J32" s="141">
        <v>632.3739999999998</v>
      </c>
      <c r="K32" s="218">
        <f>I32/$I$40</f>
        <v>3.6266042400684259E-3</v>
      </c>
      <c r="L32" s="219">
        <f>J32/$J$40</f>
        <v>5.1351063956343928E-3</v>
      </c>
      <c r="M32" s="52">
        <f>(J32-I32)/I32</f>
        <v>0.31849788477055585</v>
      </c>
      <c r="O32" s="27">
        <f t="shared" si="17"/>
        <v>2.1153662947117735</v>
      </c>
      <c r="P32" s="143">
        <f t="shared" si="18"/>
        <v>1.965640289200965</v>
      </c>
      <c r="Q32" s="52">
        <f t="shared" si="23"/>
        <v>-7.0780179246076727E-2</v>
      </c>
    </row>
    <row r="33" spans="1:17" ht="20.100000000000001" customHeight="1">
      <c r="A33" s="23" t="s">
        <v>114</v>
      </c>
      <c r="B33" s="15"/>
      <c r="C33" s="78">
        <f>SUM(C34:C36)</f>
        <v>124930.1</v>
      </c>
      <c r="D33" s="210">
        <f>SUM(D34:D36)</f>
        <v>121370.27000000005</v>
      </c>
      <c r="E33" s="216">
        <f t="shared" si="24"/>
        <v>0.23590654044836556</v>
      </c>
      <c r="F33" s="217">
        <f t="shared" si="25"/>
        <v>0.28012431149338707</v>
      </c>
      <c r="G33" s="53">
        <f t="shared" si="19"/>
        <v>-2.849457416587322E-2</v>
      </c>
      <c r="I33" s="78">
        <f>SUM(I34:I36)</f>
        <v>56391.898000000016</v>
      </c>
      <c r="J33" s="210">
        <f>SUM(J34:J36)</f>
        <v>55130.866000000002</v>
      </c>
      <c r="K33" s="216">
        <f t="shared" si="20"/>
        <v>0.42640501982270484</v>
      </c>
      <c r="L33" s="217">
        <f t="shared" si="21"/>
        <v>0.44768264127472474</v>
      </c>
      <c r="M33" s="53">
        <f t="shared" si="22"/>
        <v>-2.236193575183466E-2</v>
      </c>
      <c r="O33" s="63">
        <f t="shared" si="17"/>
        <v>4.5138759994588984</v>
      </c>
      <c r="P33" s="237">
        <f t="shared" si="18"/>
        <v>4.5423698900892271</v>
      </c>
      <c r="Q33" s="53">
        <f t="shared" si="23"/>
        <v>6.3125107188909063E-3</v>
      </c>
    </row>
    <row r="34" spans="1:17" ht="20.100000000000001" customHeight="1">
      <c r="A34" s="8"/>
      <c r="B34" s="3" t="s">
        <v>7</v>
      </c>
      <c r="C34" s="31">
        <v>120882.70000000001</v>
      </c>
      <c r="D34" s="141">
        <v>115298.18000000005</v>
      </c>
      <c r="E34" s="214">
        <f t="shared" si="24"/>
        <v>0.22826380157430148</v>
      </c>
      <c r="F34" s="215">
        <f t="shared" si="25"/>
        <v>0.26610984130578774</v>
      </c>
      <c r="G34" s="52">
        <f t="shared" si="19"/>
        <v>-4.6197843032956411E-2</v>
      </c>
      <c r="I34" s="308">
        <v>54580.993000000017</v>
      </c>
      <c r="J34" s="309">
        <v>52312.621000000006</v>
      </c>
      <c r="K34" s="214">
        <f t="shared" si="20"/>
        <v>0.41271193606762291</v>
      </c>
      <c r="L34" s="215">
        <f t="shared" si="21"/>
        <v>0.42479746901279647</v>
      </c>
      <c r="M34" s="52">
        <f t="shared" si="22"/>
        <v>-4.1559742234810744E-2</v>
      </c>
      <c r="O34" s="27">
        <f t="shared" si="17"/>
        <v>4.5152030025801881</v>
      </c>
      <c r="P34" s="143">
        <f t="shared" si="18"/>
        <v>4.5371593029482327</v>
      </c>
      <c r="Q34" s="52">
        <f t="shared" si="23"/>
        <v>4.8627493283242666E-3</v>
      </c>
    </row>
    <row r="35" spans="1:17" ht="20.100000000000001" customHeight="1">
      <c r="A35" s="8"/>
      <c r="B35" s="3" t="s">
        <v>8</v>
      </c>
      <c r="C35" s="31">
        <v>2875.0599999999995</v>
      </c>
      <c r="D35" s="141">
        <v>4697.8299999999972</v>
      </c>
      <c r="E35" s="214">
        <f t="shared" si="24"/>
        <v>5.4289995620068962E-3</v>
      </c>
      <c r="F35" s="215">
        <f t="shared" si="25"/>
        <v>1.0842658537902051E-2</v>
      </c>
      <c r="G35" s="52">
        <f t="shared" si="19"/>
        <v>0.63399372534833986</v>
      </c>
      <c r="I35" s="308">
        <v>1462.2869999999996</v>
      </c>
      <c r="J35" s="309">
        <v>2451.3399999999997</v>
      </c>
      <c r="K35" s="214">
        <f t="shared" si="20"/>
        <v>1.1057023071319274E-2</v>
      </c>
      <c r="L35" s="215">
        <f t="shared" si="21"/>
        <v>1.9905770496374636E-2</v>
      </c>
      <c r="M35" s="52">
        <f t="shared" si="22"/>
        <v>0.67637406336786166</v>
      </c>
      <c r="O35" s="27">
        <f t="shared" si="17"/>
        <v>5.0861095072798479</v>
      </c>
      <c r="P35" s="143">
        <f t="shared" si="18"/>
        <v>5.2180261950730467</v>
      </c>
      <c r="Q35" s="52">
        <f t="shared" si="23"/>
        <v>2.5936658973697641E-2</v>
      </c>
    </row>
    <row r="36" spans="1:17" ht="20.100000000000001" customHeight="1">
      <c r="A36" s="32"/>
      <c r="B36" s="33" t="s">
        <v>9</v>
      </c>
      <c r="C36" s="211">
        <v>1172.3399999999995</v>
      </c>
      <c r="D36" s="212">
        <v>1374.2599999999995</v>
      </c>
      <c r="E36" s="218">
        <f t="shared" si="24"/>
        <v>2.2137393120571962E-3</v>
      </c>
      <c r="F36" s="219">
        <f t="shared" si="25"/>
        <v>3.1718116496972596E-3</v>
      </c>
      <c r="G36" s="52">
        <f t="shared" si="19"/>
        <v>0.17223672313492686</v>
      </c>
      <c r="I36" s="310">
        <v>348.61799999999994</v>
      </c>
      <c r="J36" s="311">
        <v>366.9049999999998</v>
      </c>
      <c r="K36" s="218">
        <f t="shared" si="20"/>
        <v>2.6360606837626151E-3</v>
      </c>
      <c r="L36" s="219">
        <f t="shared" si="21"/>
        <v>2.9794017655536699E-3</v>
      </c>
      <c r="M36" s="52">
        <f t="shared" si="22"/>
        <v>5.2455696493009157E-2</v>
      </c>
      <c r="O36" s="27">
        <f t="shared" si="17"/>
        <v>2.9736936383642982</v>
      </c>
      <c r="P36" s="143">
        <f t="shared" si="18"/>
        <v>2.6698368576543006</v>
      </c>
      <c r="Q36" s="52">
        <f t="shared" si="23"/>
        <v>-0.1021816022975172</v>
      </c>
    </row>
    <row r="37" spans="1:17" ht="20.100000000000001" customHeight="1">
      <c r="A37" s="8" t="s">
        <v>115</v>
      </c>
      <c r="B37" s="3"/>
      <c r="C37" s="19">
        <v>504.15</v>
      </c>
      <c r="D37" s="140">
        <v>313.52999999999997</v>
      </c>
      <c r="E37" s="214">
        <f t="shared" si="24"/>
        <v>9.5199061208662682E-4</v>
      </c>
      <c r="F37" s="215">
        <f t="shared" si="25"/>
        <v>7.2363170472078213E-4</v>
      </c>
      <c r="G37" s="54">
        <f>(D37-C37)/C37</f>
        <v>-0.37810175542993157</v>
      </c>
      <c r="I37" s="308">
        <v>124.931</v>
      </c>
      <c r="J37" s="309">
        <v>87.796999999999997</v>
      </c>
      <c r="K37" s="214">
        <f>I37/$I$40</f>
        <v>9.4466062361423485E-4</v>
      </c>
      <c r="L37" s="215">
        <f>J37/$J$40</f>
        <v>7.1294350529514639E-4</v>
      </c>
      <c r="M37" s="54">
        <f>(J37-I37)/I37</f>
        <v>-0.29723607431302079</v>
      </c>
      <c r="O37" s="238">
        <f t="shared" si="17"/>
        <v>2.4780521670137858</v>
      </c>
      <c r="P37" s="239">
        <f t="shared" si="18"/>
        <v>2.8002742959206457</v>
      </c>
      <c r="Q37" s="54">
        <f t="shared" si="23"/>
        <v>0.13003040581472444</v>
      </c>
    </row>
    <row r="38" spans="1:17" ht="20.100000000000001" customHeight="1">
      <c r="A38" s="8" t="s">
        <v>10</v>
      </c>
      <c r="C38" s="19">
        <v>2376.5599999999986</v>
      </c>
      <c r="D38" s="140">
        <v>684.43999999999937</v>
      </c>
      <c r="E38" s="214">
        <f t="shared" si="24"/>
        <v>4.4876778916207328E-3</v>
      </c>
      <c r="F38" s="215">
        <f t="shared" si="25"/>
        <v>1.5796972665425692E-3</v>
      </c>
      <c r="G38" s="52">
        <f t="shared" si="19"/>
        <v>-0.71200390480358178</v>
      </c>
      <c r="I38" s="308">
        <v>709.75399999999991</v>
      </c>
      <c r="J38" s="309">
        <v>241.17999999999995</v>
      </c>
      <c r="K38" s="214">
        <f t="shared" si="20"/>
        <v>5.3667757102136178E-3</v>
      </c>
      <c r="L38" s="215">
        <f t="shared" si="21"/>
        <v>1.958469134561356E-3</v>
      </c>
      <c r="M38" s="52">
        <f t="shared" si="22"/>
        <v>-0.66019212290455564</v>
      </c>
      <c r="O38" s="27">
        <f t="shared" si="17"/>
        <v>2.986476251388563</v>
      </c>
      <c r="P38" s="143">
        <f t="shared" si="18"/>
        <v>3.5237566477704423</v>
      </c>
      <c r="Q38" s="52">
        <f t="shared" si="23"/>
        <v>0.17990445968959928</v>
      </c>
    </row>
    <row r="39" spans="1:17" ht="20.100000000000001" customHeight="1" thickBot="1">
      <c r="A39" s="8" t="s">
        <v>11</v>
      </c>
      <c r="B39" s="10"/>
      <c r="C39" s="21">
        <v>13215.589999999997</v>
      </c>
      <c r="D39" s="142">
        <v>6378.97</v>
      </c>
      <c r="E39" s="220">
        <f>C39/$C$40</f>
        <v>2.495510783137142E-2</v>
      </c>
      <c r="F39" s="221">
        <f>D39/$D$40</f>
        <v>1.4722753597622965E-2</v>
      </c>
      <c r="G39" s="55">
        <f t="shared" si="19"/>
        <v>-0.51731477747115329</v>
      </c>
      <c r="I39" s="312">
        <v>1728.1820000000007</v>
      </c>
      <c r="J39" s="313">
        <v>1204.329</v>
      </c>
      <c r="K39" s="220">
        <f t="shared" si="20"/>
        <v>1.3067577189319675E-2</v>
      </c>
      <c r="L39" s="221">
        <f t="shared" si="21"/>
        <v>9.7795885826235333E-3</v>
      </c>
      <c r="M39" s="55">
        <f t="shared" si="22"/>
        <v>-0.30312374506851741</v>
      </c>
      <c r="O39" s="240">
        <f t="shared" si="17"/>
        <v>1.3076843334274149</v>
      </c>
      <c r="P39" s="241">
        <f t="shared" si="18"/>
        <v>1.8879678067148769</v>
      </c>
      <c r="Q39" s="55">
        <f>(P39-O39)/O39</f>
        <v>0.44374889142133445</v>
      </c>
    </row>
    <row r="40" spans="1:17" ht="26.25" customHeight="1" thickBot="1">
      <c r="A40" s="12" t="s">
        <v>12</v>
      </c>
      <c r="B40" s="48"/>
      <c r="C40" s="213">
        <f>C28+C29+C30+C33+C37+C38+C39</f>
        <v>529574.55000000005</v>
      </c>
      <c r="D40" s="226">
        <f>D28+D29+D30+D33+D37+D38+D39</f>
        <v>433272.89000000007</v>
      </c>
      <c r="E40" s="222">
        <f>C40/$C$40</f>
        <v>1</v>
      </c>
      <c r="F40" s="223">
        <f>D40/$D$40</f>
        <v>1</v>
      </c>
      <c r="G40" s="55">
        <f t="shared" si="19"/>
        <v>-0.18184722056601846</v>
      </c>
      <c r="H40" s="1"/>
      <c r="I40" s="213">
        <f>I28+I29+I30+I33+I37+I38+I39</f>
        <v>132249.61100000003</v>
      </c>
      <c r="J40" s="226">
        <f>J28+J29+J30+J33+J37+J38+J39</f>
        <v>123147.20500000003</v>
      </c>
      <c r="K40" s="222">
        <f>K28+K29+K30+K33+K37+K38+K39</f>
        <v>0.99999999999999989</v>
      </c>
      <c r="L40" s="223">
        <f>L28+L29+L30+L33+L37+L38+L39</f>
        <v>0.99999999999999989</v>
      </c>
      <c r="M40" s="55">
        <f t="shared" si="22"/>
        <v>-6.882746898968195E-2</v>
      </c>
      <c r="N40" s="1"/>
      <c r="O40" s="24">
        <f t="shared" si="17"/>
        <v>2.4972803356958906</v>
      </c>
      <c r="P40" s="242">
        <f t="shared" si="18"/>
        <v>2.8422550277724512</v>
      </c>
      <c r="Q40" s="55">
        <f>(P40-O40)/O40</f>
        <v>0.13814015476978087</v>
      </c>
    </row>
    <row r="42" spans="1:17">
      <c r="A42" s="1"/>
    </row>
    <row r="43" spans="1:17" ht="8.25" customHeight="1" thickBot="1"/>
    <row r="44" spans="1:17" ht="15" customHeight="1">
      <c r="A44" s="467" t="s">
        <v>15</v>
      </c>
      <c r="B44" s="450"/>
      <c r="C44" s="486" t="s">
        <v>1</v>
      </c>
      <c r="D44" s="484"/>
      <c r="E44" s="479" t="s">
        <v>103</v>
      </c>
      <c r="F44" s="479"/>
      <c r="G44" s="130" t="s">
        <v>0</v>
      </c>
      <c r="I44" s="480">
        <v>1000</v>
      </c>
      <c r="J44" s="484"/>
      <c r="K44" s="479" t="s">
        <v>103</v>
      </c>
      <c r="L44" s="479"/>
      <c r="M44" s="130" t="s">
        <v>0</v>
      </c>
      <c r="O44" s="478" t="s">
        <v>22</v>
      </c>
      <c r="P44" s="479"/>
      <c r="Q44" s="130" t="s">
        <v>0</v>
      </c>
    </row>
    <row r="45" spans="1:17" ht="15" customHeight="1">
      <c r="A45" s="485"/>
      <c r="B45" s="451"/>
      <c r="C45" s="487" t="str">
        <f>C5</f>
        <v>jan-abr</v>
      </c>
      <c r="D45" s="477"/>
      <c r="E45" s="481" t="str">
        <f>C25</f>
        <v>jan-abr</v>
      </c>
      <c r="F45" s="481"/>
      <c r="G45" s="131" t="str">
        <f>G25</f>
        <v>2026 /2025</v>
      </c>
      <c r="I45" s="476" t="str">
        <f>C5</f>
        <v>jan-abr</v>
      </c>
      <c r="J45" s="477"/>
      <c r="K45" s="488" t="str">
        <f>C25</f>
        <v>jan-abr</v>
      </c>
      <c r="L45" s="483"/>
      <c r="M45" s="131" t="str">
        <f>G45</f>
        <v>2026 /2025</v>
      </c>
      <c r="O45" s="476" t="str">
        <f>C5</f>
        <v>jan-abr</v>
      </c>
      <c r="P45" s="477"/>
      <c r="Q45" s="131" t="str">
        <f>Q25</f>
        <v>2026 /2025</v>
      </c>
    </row>
    <row r="46" spans="1:17" ht="15.75" customHeight="1">
      <c r="A46" s="485"/>
      <c r="B46" s="451"/>
      <c r="C46" s="139">
        <f>C6</f>
        <v>2025</v>
      </c>
      <c r="D46" s="137">
        <f>D6</f>
        <v>2026</v>
      </c>
      <c r="E46" s="68">
        <f>C26</f>
        <v>2025</v>
      </c>
      <c r="F46" s="137">
        <f>D26</f>
        <v>2026</v>
      </c>
      <c r="G46" s="131" t="s">
        <v>1</v>
      </c>
      <c r="I46" s="16">
        <f>C6</f>
        <v>2025</v>
      </c>
      <c r="J46" s="138">
        <f>D6</f>
        <v>2026</v>
      </c>
      <c r="K46" s="136">
        <f>C26</f>
        <v>2025</v>
      </c>
      <c r="L46" s="137">
        <f>D26</f>
        <v>2026</v>
      </c>
      <c r="M46" s="260">
        <v>1000</v>
      </c>
      <c r="O46" s="16">
        <f>O26</f>
        <v>2025</v>
      </c>
      <c r="P46" s="138">
        <f>P26</f>
        <v>2026</v>
      </c>
      <c r="Q46" s="131"/>
    </row>
    <row r="47" spans="1:17" s="267" customFormat="1" ht="15.75" customHeight="1">
      <c r="A47" s="23" t="s">
        <v>108</v>
      </c>
      <c r="B47" s="15"/>
      <c r="C47" s="78">
        <f>C48+C49</f>
        <v>298277.47000000009</v>
      </c>
      <c r="D47" s="210">
        <f>D48+D49</f>
        <v>312958.31999999989</v>
      </c>
      <c r="E47" s="216">
        <f>C47/$C$60</f>
        <v>0.51876949087059387</v>
      </c>
      <c r="F47" s="217">
        <f>D47/$D$60</f>
        <v>0.52686070528502082</v>
      </c>
      <c r="G47" s="53">
        <f>(D47-C47)/C47</f>
        <v>4.9218769355928213E-2</v>
      </c>
      <c r="H47"/>
      <c r="I47" s="78">
        <f>I48+I49</f>
        <v>96677.552000000054</v>
      </c>
      <c r="J47" s="210">
        <f>J48+J49</f>
        <v>97591.390999999945</v>
      </c>
      <c r="K47" s="216">
        <f>I47/$I$60</f>
        <v>0.59838413747219765</v>
      </c>
      <c r="L47" s="217">
        <f>J47/$J$60</f>
        <v>0.61409457918458321</v>
      </c>
      <c r="M47" s="53">
        <f>(J47-I47)/I47</f>
        <v>9.4524424863373698E-3</v>
      </c>
      <c r="N47"/>
      <c r="O47" s="63">
        <f t="shared" ref="O47" si="26">(I47/C47)*10</f>
        <v>3.2411952535335646</v>
      </c>
      <c r="P47" s="237">
        <f t="shared" ref="P47" si="27">(J47/D47)*10</f>
        <v>3.1183510634898597</v>
      </c>
      <c r="Q47" s="53">
        <f>(P47-O47)/O47</f>
        <v>-3.7900891626254138E-2</v>
      </c>
    </row>
    <row r="48" spans="1:17" ht="20.100000000000001" customHeight="1">
      <c r="A48" s="8" t="s">
        <v>4</v>
      </c>
      <c r="C48" s="19">
        <v>159628.39000000001</v>
      </c>
      <c r="D48" s="140">
        <v>159110.1999999999</v>
      </c>
      <c r="E48" s="214">
        <f>C48/$C$60</f>
        <v>0.27762854032787854</v>
      </c>
      <c r="F48" s="215">
        <f>D48/$D$60</f>
        <v>0.26785966958808027</v>
      </c>
      <c r="G48" s="52">
        <f>(D48-C48)/C48</f>
        <v>-3.2462270652489742E-3</v>
      </c>
      <c r="I48" s="19">
        <v>59953.989000000067</v>
      </c>
      <c r="J48" s="140">
        <v>58102.91999999994</v>
      </c>
      <c r="K48" s="214">
        <f>I48/$I$60</f>
        <v>0.37108424089785236</v>
      </c>
      <c r="L48" s="215">
        <f>J48/$J$60</f>
        <v>0.36561307141114002</v>
      </c>
      <c r="M48" s="52">
        <f>(J48-I48)/I48</f>
        <v>-3.0874826360596703E-2</v>
      </c>
      <c r="O48" s="27">
        <f t="shared" ref="O48:O60" si="28">(I48/C48)*10</f>
        <v>3.7558475030663447</v>
      </c>
      <c r="P48" s="143">
        <f t="shared" ref="P48:P60" si="29">(J48/D48)*10</f>
        <v>3.651740743208165</v>
      </c>
      <c r="Q48" s="52">
        <f>(P48-O48)/O48</f>
        <v>-2.7718580100279635E-2</v>
      </c>
    </row>
    <row r="49" spans="1:17" ht="20.100000000000001" customHeight="1">
      <c r="A49" s="8" t="s">
        <v>5</v>
      </c>
      <c r="C49" s="19">
        <v>138649.08000000005</v>
      </c>
      <c r="D49" s="140">
        <v>153848.12</v>
      </c>
      <c r="E49" s="214">
        <f>C49/$C$60</f>
        <v>0.24114095054271528</v>
      </c>
      <c r="F49" s="215">
        <f>D49/$D$60</f>
        <v>0.25900103569694055</v>
      </c>
      <c r="G49" s="52">
        <f>(D49-C49)/C49</f>
        <v>0.10962236460566449</v>
      </c>
      <c r="I49" s="19">
        <v>36723.562999999995</v>
      </c>
      <c r="J49" s="140">
        <v>39488.470999999998</v>
      </c>
      <c r="K49" s="214">
        <f>I49/$I$60</f>
        <v>0.22729989657434538</v>
      </c>
      <c r="L49" s="215">
        <f>J49/$J$60</f>
        <v>0.24848150777344316</v>
      </c>
      <c r="M49" s="52">
        <f>(J49-I49)/I49</f>
        <v>7.5289753339021145E-2</v>
      </c>
      <c r="O49" s="27">
        <f t="shared" si="28"/>
        <v>2.6486697928323784</v>
      </c>
      <c r="P49" s="143">
        <f t="shared" si="29"/>
        <v>2.5667178123463579</v>
      </c>
      <c r="Q49" s="52">
        <f>(P49-O49)/O49</f>
        <v>-3.0940806856253836E-2</v>
      </c>
    </row>
    <row r="50" spans="1:17" ht="20.100000000000001" customHeight="1">
      <c r="A50" s="23" t="s">
        <v>38</v>
      </c>
      <c r="B50" s="15"/>
      <c r="C50" s="78">
        <f>C51+C52</f>
        <v>230695.37999999974</v>
      </c>
      <c r="D50" s="210">
        <f>D51+D52</f>
        <v>237002.17999999976</v>
      </c>
      <c r="E50" s="216">
        <f>C50/$C$60</f>
        <v>0.40122951568818793</v>
      </c>
      <c r="F50" s="217">
        <f>D50/$D$60</f>
        <v>0.3989896664478752</v>
      </c>
      <c r="G50" s="53">
        <f>(D50-C50)/C50</f>
        <v>2.7338215442372641E-2</v>
      </c>
      <c r="I50" s="78">
        <f>I51+I52</f>
        <v>29799.407999999978</v>
      </c>
      <c r="J50" s="210">
        <f>J51+J52</f>
        <v>29456.617000000009</v>
      </c>
      <c r="K50" s="216">
        <f>I50/$I$60</f>
        <v>0.18444295169226135</v>
      </c>
      <c r="L50" s="217">
        <f>J50/$J$60</f>
        <v>0.18535598924721194</v>
      </c>
      <c r="M50" s="53">
        <f>(J50-I50)/I50</f>
        <v>-1.1503282212853645E-2</v>
      </c>
      <c r="O50" s="63">
        <f t="shared" si="28"/>
        <v>1.2917210565725248</v>
      </c>
      <c r="P50" s="237">
        <f t="shared" si="29"/>
        <v>1.2428837996342497</v>
      </c>
      <c r="Q50" s="53">
        <f>(P50-O50)/O50</f>
        <v>-3.7807897215719893E-2</v>
      </c>
    </row>
    <row r="51" spans="1:17" ht="20.100000000000001" customHeight="1">
      <c r="A51" s="8"/>
      <c r="B51" t="s">
        <v>6</v>
      </c>
      <c r="C51" s="31">
        <v>227464.00999999975</v>
      </c>
      <c r="D51" s="141">
        <v>232102.20999999976</v>
      </c>
      <c r="E51" s="214">
        <f t="shared" ref="E51:E57" si="30">C51/$C$60</f>
        <v>0.39560945940396874</v>
      </c>
      <c r="F51" s="215">
        <f t="shared" ref="F51:F57" si="31">D51/$D$60</f>
        <v>0.39074063938869541</v>
      </c>
      <c r="G51" s="52">
        <f t="shared" ref="G51:G59" si="32">(D51-C51)/C51</f>
        <v>2.0390918106121564E-2</v>
      </c>
      <c r="I51" s="31">
        <v>28921.386999999977</v>
      </c>
      <c r="J51" s="141">
        <v>28207.753000000008</v>
      </c>
      <c r="K51" s="214">
        <f t="shared" ref="K51:K58" si="33">I51/$I$60</f>
        <v>0.1790084549771658</v>
      </c>
      <c r="L51" s="215">
        <f t="shared" ref="L51:L58" si="34">J51/$J$60</f>
        <v>0.17749750291270752</v>
      </c>
      <c r="M51" s="52">
        <f t="shared" ref="M51:M58" si="35">(J51-I51)/I51</f>
        <v>-2.467495767059753E-2</v>
      </c>
      <c r="O51" s="27">
        <f t="shared" si="28"/>
        <v>1.2714709021440362</v>
      </c>
      <c r="P51" s="143">
        <f t="shared" si="29"/>
        <v>1.2153160023767131</v>
      </c>
      <c r="Q51" s="52">
        <f t="shared" ref="Q51:Q58" si="36">(P51-O51)/O51</f>
        <v>-4.4165304666139917E-2</v>
      </c>
    </row>
    <row r="52" spans="1:17" ht="20.100000000000001" customHeight="1">
      <c r="A52" s="8"/>
      <c r="B52" t="s">
        <v>39</v>
      </c>
      <c r="C52" s="31">
        <v>3231.3700000000013</v>
      </c>
      <c r="D52" s="141">
        <v>4899.9700000000039</v>
      </c>
      <c r="E52" s="218">
        <f t="shared" si="30"/>
        <v>5.6200562842192237E-3</v>
      </c>
      <c r="F52" s="219">
        <f t="shared" si="31"/>
        <v>8.2490270591797869E-3</v>
      </c>
      <c r="G52" s="52">
        <f t="shared" si="32"/>
        <v>0.51637540733497</v>
      </c>
      <c r="I52" s="31">
        <v>878.02100000000007</v>
      </c>
      <c r="J52" s="141">
        <v>1248.8639999999998</v>
      </c>
      <c r="K52" s="218">
        <f t="shared" si="33"/>
        <v>5.4344967150955189E-3</v>
      </c>
      <c r="L52" s="219">
        <f t="shared" si="34"/>
        <v>7.8584863345043995E-3</v>
      </c>
      <c r="M52" s="52">
        <f t="shared" si="35"/>
        <v>0.42236233529721923</v>
      </c>
      <c r="O52" s="27">
        <f t="shared" si="28"/>
        <v>2.7171787817551065</v>
      </c>
      <c r="P52" s="143">
        <f t="shared" si="29"/>
        <v>2.5487176452100702</v>
      </c>
      <c r="Q52" s="52">
        <f t="shared" si="36"/>
        <v>-6.1998547050416131E-2</v>
      </c>
    </row>
    <row r="53" spans="1:17" ht="20.100000000000001" customHeight="1">
      <c r="A53" s="23" t="s">
        <v>114</v>
      </c>
      <c r="B53" s="15"/>
      <c r="C53" s="78">
        <f>SUM(C54:C56)</f>
        <v>35566</v>
      </c>
      <c r="D53" s="210">
        <f>SUM(D54:D56)</f>
        <v>33537.130000000005</v>
      </c>
      <c r="E53" s="216">
        <f>C53/$C$60</f>
        <v>6.1857020955365938E-2</v>
      </c>
      <c r="F53" s="217">
        <f>D53/$D$60</f>
        <v>5.6459262578593343E-2</v>
      </c>
      <c r="G53" s="53">
        <f>(D53-C53)/C53</f>
        <v>-5.7045211719057395E-2</v>
      </c>
      <c r="I53" s="78">
        <f>SUM(I54:I56)</f>
        <v>30961.969000000001</v>
      </c>
      <c r="J53" s="210">
        <f>SUM(J54:J56)</f>
        <v>27109.953000000001</v>
      </c>
      <c r="K53" s="216">
        <f t="shared" si="33"/>
        <v>0.19163860411469574</v>
      </c>
      <c r="L53" s="217">
        <f t="shared" si="34"/>
        <v>0.1705895879611844</v>
      </c>
      <c r="M53" s="53">
        <f t="shared" si="35"/>
        <v>-0.12441120911916162</v>
      </c>
      <c r="O53" s="63">
        <f t="shared" si="28"/>
        <v>8.705496541640894</v>
      </c>
      <c r="P53" s="237">
        <f t="shared" si="29"/>
        <v>8.0835637992875355</v>
      </c>
      <c r="Q53" s="53">
        <f t="shared" si="36"/>
        <v>-7.1441386413569327E-2</v>
      </c>
    </row>
    <row r="54" spans="1:17" ht="20.100000000000001" customHeight="1">
      <c r="A54" s="8"/>
      <c r="B54" s="3" t="s">
        <v>7</v>
      </c>
      <c r="C54" s="31">
        <v>32222.580000000005</v>
      </c>
      <c r="D54" s="141">
        <v>29794.920000000002</v>
      </c>
      <c r="E54" s="214">
        <f>C54/$C$60</f>
        <v>5.6042085314512616E-2</v>
      </c>
      <c r="F54" s="215">
        <f>D54/$D$60</f>
        <v>5.0159307364350564E-2</v>
      </c>
      <c r="G54" s="52">
        <f>(D54-C54)/C54</f>
        <v>-7.5340335876270717E-2</v>
      </c>
      <c r="I54" s="31">
        <v>27966.498</v>
      </c>
      <c r="J54" s="141">
        <v>24372.890000000003</v>
      </c>
      <c r="K54" s="214">
        <f t="shared" si="33"/>
        <v>0.17309818502487456</v>
      </c>
      <c r="L54" s="215">
        <f t="shared" si="34"/>
        <v>0.15336659796213117</v>
      </c>
      <c r="M54" s="52">
        <f t="shared" si="35"/>
        <v>-0.12849688938529225</v>
      </c>
      <c r="O54" s="27">
        <f t="shared" si="28"/>
        <v>8.6791616313777471</v>
      </c>
      <c r="P54" s="143">
        <f t="shared" si="29"/>
        <v>8.180216627532479</v>
      </c>
      <c r="Q54" s="52">
        <f t="shared" si="36"/>
        <v>-5.7487695820922807E-2</v>
      </c>
    </row>
    <row r="55" spans="1:17" ht="20.100000000000001" customHeight="1">
      <c r="A55" s="8"/>
      <c r="B55" s="3" t="s">
        <v>8</v>
      </c>
      <c r="C55" s="31">
        <v>2939.68</v>
      </c>
      <c r="D55" s="141">
        <v>3080.6500000000015</v>
      </c>
      <c r="E55" s="214">
        <f t="shared" si="30"/>
        <v>5.1127438385556471E-3</v>
      </c>
      <c r="F55" s="215">
        <f t="shared" si="31"/>
        <v>5.186228734025352E-3</v>
      </c>
      <c r="G55" s="52">
        <f t="shared" si="32"/>
        <v>4.7954199096500852E-2</v>
      </c>
      <c r="I55" s="31">
        <v>2708.6989999999996</v>
      </c>
      <c r="J55" s="141">
        <v>2355.9279999999985</v>
      </c>
      <c r="K55" s="214">
        <f t="shared" si="33"/>
        <v>1.6765448454743696E-2</v>
      </c>
      <c r="L55" s="215">
        <f t="shared" si="34"/>
        <v>1.4824695077347311E-2</v>
      </c>
      <c r="M55" s="52">
        <f t="shared" si="35"/>
        <v>-0.13023632378496139</v>
      </c>
      <c r="O55" s="27">
        <f t="shared" si="28"/>
        <v>9.2142648179393678</v>
      </c>
      <c r="P55" s="143">
        <f t="shared" si="29"/>
        <v>7.6475029620372235</v>
      </c>
      <c r="Q55" s="52">
        <f t="shared" si="36"/>
        <v>-0.17003655602037787</v>
      </c>
    </row>
    <row r="56" spans="1:17" ht="20.100000000000001" customHeight="1">
      <c r="A56" s="32"/>
      <c r="B56" s="33" t="s">
        <v>9</v>
      </c>
      <c r="C56" s="211">
        <v>403.74000000000012</v>
      </c>
      <c r="D56" s="212">
        <v>661.56</v>
      </c>
      <c r="E56" s="218">
        <f t="shared" si="30"/>
        <v>7.0219180229768468E-4</v>
      </c>
      <c r="F56" s="219">
        <f t="shared" si="31"/>
        <v>1.1137264802174248E-3</v>
      </c>
      <c r="G56" s="52">
        <f t="shared" si="32"/>
        <v>0.63857928369742845</v>
      </c>
      <c r="I56" s="211">
        <v>286.77200000000005</v>
      </c>
      <c r="J56" s="212">
        <v>381.1350000000001</v>
      </c>
      <c r="K56" s="218">
        <f t="shared" si="33"/>
        <v>1.7749706350774894E-3</v>
      </c>
      <c r="L56" s="219">
        <f t="shared" si="34"/>
        <v>2.3982949217059147E-3</v>
      </c>
      <c r="M56" s="52">
        <f t="shared" si="35"/>
        <v>0.32905234820693807</v>
      </c>
      <c r="O56" s="27">
        <f t="shared" si="28"/>
        <v>7.1028879972259364</v>
      </c>
      <c r="P56" s="143">
        <f t="shared" si="29"/>
        <v>5.7611554507527689</v>
      </c>
      <c r="Q56" s="52">
        <f t="shared" si="36"/>
        <v>-0.18889957817118713</v>
      </c>
    </row>
    <row r="57" spans="1:17" ht="20.100000000000001" customHeight="1">
      <c r="A57" s="8" t="s">
        <v>115</v>
      </c>
      <c r="B57" s="3"/>
      <c r="C57" s="19">
        <v>219.57000000000002</v>
      </c>
      <c r="D57" s="140">
        <v>852.11999999999989</v>
      </c>
      <c r="E57" s="214">
        <f t="shared" si="30"/>
        <v>3.8188005654753702E-4</v>
      </c>
      <c r="F57" s="215">
        <f t="shared" si="31"/>
        <v>1.4345314231859121E-3</v>
      </c>
      <c r="G57" s="54">
        <f t="shared" si="32"/>
        <v>2.8808580407159439</v>
      </c>
      <c r="I57" s="19">
        <v>315.09100000000001</v>
      </c>
      <c r="J57" s="140">
        <v>466.55500000000001</v>
      </c>
      <c r="K57" s="214">
        <f t="shared" si="33"/>
        <v>1.950250625504586E-3</v>
      </c>
      <c r="L57" s="215">
        <f t="shared" si="34"/>
        <v>2.935800929320327E-3</v>
      </c>
      <c r="M57" s="54">
        <f t="shared" si="35"/>
        <v>0.48069922657264091</v>
      </c>
      <c r="O57" s="238">
        <f t="shared" si="28"/>
        <v>14.350366625677459</v>
      </c>
      <c r="P57" s="239">
        <f t="shared" si="29"/>
        <v>5.4752264939210447</v>
      </c>
      <c r="Q57" s="54">
        <f t="shared" si="36"/>
        <v>-0.61846086328386274</v>
      </c>
    </row>
    <row r="58" spans="1:17" ht="20.100000000000001" customHeight="1">
      <c r="A58" s="8" t="s">
        <v>10</v>
      </c>
      <c r="C58" s="19">
        <v>3230.719999999998</v>
      </c>
      <c r="D58" s="140">
        <v>4774.62</v>
      </c>
      <c r="E58" s="214">
        <f>C58/$C$60</f>
        <v>5.6189257926367803E-3</v>
      </c>
      <c r="F58" s="215">
        <f>D58/$D$60</f>
        <v>8.0380021872176691E-3</v>
      </c>
      <c r="G58" s="52">
        <f t="shared" si="32"/>
        <v>0.47788109152139552</v>
      </c>
      <c r="I58" s="19">
        <v>2483.3760000000007</v>
      </c>
      <c r="J58" s="140">
        <v>3349.7710000000011</v>
      </c>
      <c r="K58" s="214">
        <f t="shared" si="33"/>
        <v>1.5370815406860487E-2</v>
      </c>
      <c r="L58" s="215">
        <f t="shared" si="34"/>
        <v>2.1078459806047056E-2</v>
      </c>
      <c r="M58" s="52">
        <f t="shared" si="35"/>
        <v>0.34887789847369072</v>
      </c>
      <c r="O58" s="27">
        <f t="shared" si="28"/>
        <v>7.6867571315372496</v>
      </c>
      <c r="P58" s="143">
        <f t="shared" si="29"/>
        <v>7.0157855494259262</v>
      </c>
      <c r="Q58" s="52">
        <f t="shared" si="36"/>
        <v>-8.728929126152031E-2</v>
      </c>
    </row>
    <row r="59" spans="1:17" ht="20.100000000000001" customHeight="1" thickBot="1">
      <c r="A59" s="8" t="s">
        <v>11</v>
      </c>
      <c r="B59" s="10"/>
      <c r="C59" s="21">
        <v>6981.9700000000021</v>
      </c>
      <c r="D59" s="142">
        <v>4881.4399999999987</v>
      </c>
      <c r="E59" s="220">
        <f>C59/$C$60</f>
        <v>1.2143166636668068E-2</v>
      </c>
      <c r="F59" s="221">
        <f>D59/$D$60</f>
        <v>8.2178320781071176E-3</v>
      </c>
      <c r="G59" s="55">
        <f t="shared" si="32"/>
        <v>-0.30085061952428938</v>
      </c>
      <c r="I59" s="21">
        <v>1326.9670000000006</v>
      </c>
      <c r="J59" s="142">
        <v>944.86700000000019</v>
      </c>
      <c r="K59" s="220">
        <f>I59/$I$60</f>
        <v>8.2132406884802955E-3</v>
      </c>
      <c r="L59" s="221">
        <f>J59/$J$60</f>
        <v>5.9455828716530957E-3</v>
      </c>
      <c r="M59" s="55">
        <f>(J59-I59)/I59</f>
        <v>-0.28794988873121952</v>
      </c>
      <c r="O59" s="240">
        <f t="shared" si="28"/>
        <v>1.9005624487071704</v>
      </c>
      <c r="P59" s="241">
        <f t="shared" si="29"/>
        <v>1.9356316988429654</v>
      </c>
      <c r="Q59" s="55">
        <f>(P59-O59)/O59</f>
        <v>1.8452037795259148E-2</v>
      </c>
    </row>
    <row r="60" spans="1:17" ht="26.25" customHeight="1" thickBot="1">
      <c r="A60" s="12" t="s">
        <v>12</v>
      </c>
      <c r="B60" s="48"/>
      <c r="C60" s="213">
        <f>C48+C49+C50+C53+C57+C58+C59</f>
        <v>574971.10999999975</v>
      </c>
      <c r="D60" s="226">
        <f>D48+D49+D50+D53+D57+D58+D59</f>
        <v>594005.80999999959</v>
      </c>
      <c r="E60" s="222">
        <f>E48+E49+E50+E53+E57+E58+E59</f>
        <v>1</v>
      </c>
      <c r="F60" s="223">
        <f>F48+F49+F50+F53+F57+F58+F59</f>
        <v>1.0000000000000002</v>
      </c>
      <c r="G60" s="55">
        <f>(D60-C60)/C60</f>
        <v>3.3105489421894334E-2</v>
      </c>
      <c r="H60" s="1"/>
      <c r="I60" s="213">
        <f>I48+I49+I50+I53+I57+I58+I59</f>
        <v>161564.36300000001</v>
      </c>
      <c r="J60" s="226">
        <f>J48+J49+J50+J53+J57+J58+J59</f>
        <v>158919.15399999995</v>
      </c>
      <c r="K60" s="222">
        <f>K48+K49+K50+K53+K57+K58+K59</f>
        <v>1.0000000000000002</v>
      </c>
      <c r="L60" s="223">
        <f>L48+L49+L50+L53+L57+L58+L59</f>
        <v>1</v>
      </c>
      <c r="M60" s="55">
        <f>(J60-I60)/I60</f>
        <v>-1.6372478131208061E-2</v>
      </c>
      <c r="N60" s="1"/>
      <c r="O60" s="24">
        <f t="shared" si="28"/>
        <v>2.8099561906684336</v>
      </c>
      <c r="P60" s="242">
        <f t="shared" si="29"/>
        <v>2.6753804647129642</v>
      </c>
      <c r="Q60" s="55">
        <f>(P60-O60)/O60</f>
        <v>-4.7892464089789415E-2</v>
      </c>
    </row>
    <row r="63" spans="1:17">
      <c r="D63" s="2"/>
      <c r="E63" s="2"/>
      <c r="F63" s="2"/>
      <c r="G63" s="2"/>
      <c r="H63" s="2"/>
      <c r="I63" s="2"/>
      <c r="J63" s="2"/>
    </row>
    <row r="66" spans="3:13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>
      <c r="M68" s="119"/>
    </row>
    <row r="69" spans="3:13">
      <c r="G69" s="119"/>
    </row>
  </sheetData>
  <customSheetViews>
    <customSheetView guid="{D2454DF7-9151-402B-B9E4-208D72282370}" showGridLines="0" fitToPage="1" hiddenColumns="1">
      <selection activeCell="B11" sqref="B11:O11"/>
      <pageMargins left="0.31496062992125984" right="0.31496062992125984" top="0.35433070866141736" bottom="0.35433070866141736" header="0.31496062992125984" footer="0.31496062992125984"/>
      <pageSetup paperSize="9" scale="56" orientation="portrait" r:id="rId1"/>
    </customSheetView>
  </customSheetViews>
  <mergeCells count="33">
    <mergeCell ref="K45:L45"/>
    <mergeCell ref="K4:L4"/>
    <mergeCell ref="K24:L24"/>
    <mergeCell ref="K44:L44"/>
    <mergeCell ref="A44:B46"/>
    <mergeCell ref="C44:D44"/>
    <mergeCell ref="I44:J44"/>
    <mergeCell ref="C45:D45"/>
    <mergeCell ref="E45:F45"/>
    <mergeCell ref="I45:J45"/>
    <mergeCell ref="E44:F44"/>
    <mergeCell ref="I25:J25"/>
    <mergeCell ref="K25:L25"/>
    <mergeCell ref="C4:D4"/>
    <mergeCell ref="C5:D5"/>
    <mergeCell ref="E5:F5"/>
    <mergeCell ref="I4:J4"/>
    <mergeCell ref="I5:J5"/>
    <mergeCell ref="K5:L5"/>
    <mergeCell ref="I24:J24"/>
    <mergeCell ref="A4:B6"/>
    <mergeCell ref="E4:F4"/>
    <mergeCell ref="A24:B26"/>
    <mergeCell ref="C24:D24"/>
    <mergeCell ref="C25:D25"/>
    <mergeCell ref="E25:F25"/>
    <mergeCell ref="E24:F24"/>
    <mergeCell ref="O45:P45"/>
    <mergeCell ref="O4:P4"/>
    <mergeCell ref="O5:P5"/>
    <mergeCell ref="O24:P24"/>
    <mergeCell ref="O25:P25"/>
    <mergeCell ref="O44:P4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2"/>
  <ignoredErrors>
    <ignoredError sqref="C13:G13 H13:J1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8AE5CAA7-B695-41B5-B803-56EFFDF34D1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247" id="{175EAEC1-69B6-4BF0-BC98-45FB04374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7" id="{D26DEDB2-B5E1-405A-B256-8B802EFA6D7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248" id="{4B18F59D-C7D3-4008-A727-25B83564ED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4" id="{B84B7BF2-AADD-499C-8DE7-BA2CB270FB9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249" id="{32B6219A-ED3A-4ED2-8B5E-3618575A19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11" id="{1E9401B1-CEC4-44EB-A030-D49D7D25BD3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250" id="{3F3808E6-41D0-41A4-BEC7-146C0F8F6C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8" id="{8B8A7EDA-C07A-4389-B4A0-6611008F82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251" id="{37AD2CE7-68EB-4720-A686-6ED8E18D10C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5" id="{FFA9C176-35FF-4E92-8465-1F6D501A3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252" id="{396467D4-38FC-4CB5-8030-9947C326A3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9" id="{76829993-51DB-449E-9A5F-7B6BDD298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28" id="{8A96D951-0E9F-4C8B-ACEF-0402B82FAA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6" id="{A502AC78-A192-40A3-B62B-3EEB7327610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8" id="{A903B1F2-257E-48C8-AA1F-710D0D5C2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A2DACCF3-D0E6-4C6F-82BE-ADF4684202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2" id="{23EA9779-3196-47A6-A711-C23BCFC30BD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49C5C-411A-41B6-AF46-E45E50D54CDD}">
  <sheetPr>
    <pageSetUpPr fitToPage="1"/>
  </sheetPr>
  <dimension ref="A1:T69"/>
  <sheetViews>
    <sheetView showGridLines="0" topLeftCell="A7" zoomScaleNormal="100" workbookViewId="0">
      <selection activeCell="T15" sqref="T15"/>
    </sheetView>
  </sheetViews>
  <sheetFormatPr defaultRowHeight="15"/>
  <cols>
    <col min="1" max="1" width="3.140625" customWidth="1"/>
    <col min="2" max="2" width="28.7109375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>
      <c r="A1" s="4" t="s">
        <v>172</v>
      </c>
    </row>
    <row r="3" spans="1:20" ht="8.25" customHeight="1" thickBot="1">
      <c r="Q3" s="10"/>
    </row>
    <row r="4" spans="1:20">
      <c r="A4" s="467" t="s">
        <v>3</v>
      </c>
      <c r="B4" s="450"/>
      <c r="C4" s="486" t="s">
        <v>1</v>
      </c>
      <c r="D4" s="484"/>
      <c r="E4" s="479" t="s">
        <v>102</v>
      </c>
      <c r="F4" s="479"/>
      <c r="G4" s="130" t="s">
        <v>0</v>
      </c>
      <c r="I4" s="480">
        <v>1000</v>
      </c>
      <c r="J4" s="479"/>
      <c r="K4" s="489" t="s">
        <v>102</v>
      </c>
      <c r="L4" s="490"/>
      <c r="M4" s="130" t="s">
        <v>0</v>
      </c>
      <c r="O4" s="478" t="s">
        <v>22</v>
      </c>
      <c r="P4" s="479"/>
      <c r="Q4" s="130" t="s">
        <v>0</v>
      </c>
    </row>
    <row r="5" spans="1:20">
      <c r="A5" s="485"/>
      <c r="B5" s="451"/>
      <c r="C5" s="487" t="s">
        <v>59</v>
      </c>
      <c r="D5" s="477"/>
      <c r="E5" s="481" t="str">
        <f>C5</f>
        <v>abr</v>
      </c>
      <c r="F5" s="481"/>
      <c r="G5" s="131" t="s">
        <v>152</v>
      </c>
      <c r="I5" s="476" t="str">
        <f>C5</f>
        <v>abr</v>
      </c>
      <c r="J5" s="481"/>
      <c r="K5" s="482" t="str">
        <f>C5</f>
        <v>abr</v>
      </c>
      <c r="L5" s="483"/>
      <c r="M5" s="131" t="str">
        <f>G5</f>
        <v>2026 /2025</v>
      </c>
      <c r="O5" s="476" t="str">
        <f>C5</f>
        <v>abr</v>
      </c>
      <c r="P5" s="477"/>
      <c r="Q5" s="131" t="str">
        <f>G5</f>
        <v>2026 /2025</v>
      </c>
    </row>
    <row r="6" spans="1:20" ht="19.5" customHeight="1">
      <c r="A6" s="485"/>
      <c r="B6" s="451"/>
      <c r="C6" s="139">
        <v>2025</v>
      </c>
      <c r="D6" s="137">
        <v>2026</v>
      </c>
      <c r="E6" s="68">
        <f>C6</f>
        <v>2025</v>
      </c>
      <c r="F6" s="137">
        <f>D6</f>
        <v>2026</v>
      </c>
      <c r="G6" s="131" t="s">
        <v>1</v>
      </c>
      <c r="I6" s="16">
        <f>C6</f>
        <v>2025</v>
      </c>
      <c r="J6" s="138">
        <f>D6</f>
        <v>2026</v>
      </c>
      <c r="K6" s="136">
        <f>E6</f>
        <v>2025</v>
      </c>
      <c r="L6" s="137">
        <f>D6</f>
        <v>2026</v>
      </c>
      <c r="M6" s="260">
        <v>1000</v>
      </c>
      <c r="O6" s="16">
        <f>C6</f>
        <v>2025</v>
      </c>
      <c r="P6" s="138">
        <f>D6</f>
        <v>2026</v>
      </c>
      <c r="Q6" s="131"/>
    </row>
    <row r="7" spans="1:20" ht="19.5" customHeight="1">
      <c r="A7" s="23" t="s">
        <v>108</v>
      </c>
      <c r="B7" s="15"/>
      <c r="C7" s="78">
        <f>C8+C9</f>
        <v>137619.74999999997</v>
      </c>
      <c r="D7" s="210">
        <f>D8+D9</f>
        <v>139956.28999999998</v>
      </c>
      <c r="E7" s="216">
        <f t="shared" ref="E7:E19" si="0">C7/$C$20</f>
        <v>0.48374950911392489</v>
      </c>
      <c r="F7" s="217">
        <f t="shared" ref="F7:F19" si="1">D7/$D$20</f>
        <v>0.48845043750907396</v>
      </c>
      <c r="G7" s="53">
        <f t="shared" ref="G7:G20" si="2">(D7-C7)/C7</f>
        <v>1.6978231685495785E-2</v>
      </c>
      <c r="I7" s="78">
        <f>I8+I9</f>
        <v>41020.441999999981</v>
      </c>
      <c r="J7" s="210">
        <f>J8+J9</f>
        <v>40380.22800000001</v>
      </c>
      <c r="K7" s="229">
        <f t="shared" ref="K7:K19" si="3">I7/$I$20</f>
        <v>0.53453887970041547</v>
      </c>
      <c r="L7" s="230">
        <f t="shared" ref="L7:L19" si="4">J7/$J$20</f>
        <v>0.51427662962015186</v>
      </c>
      <c r="M7" s="53">
        <f t="shared" ref="M7:M20" si="5">(J7-I7)/I7</f>
        <v>-1.5607194091179494E-2</v>
      </c>
      <c r="O7" s="63">
        <f t="shared" ref="O7:O20" si="6">(I7/C7)*10</f>
        <v>2.9807089462086651</v>
      </c>
      <c r="P7" s="237">
        <f t="shared" ref="P7:P20" si="7">(J7/D7)*10</f>
        <v>2.8852028015318218</v>
      </c>
      <c r="Q7" s="53">
        <f t="shared" ref="Q7:Q20" si="8">(P7-O7)/O7</f>
        <v>-3.2041419139001485E-2</v>
      </c>
    </row>
    <row r="8" spans="1:20" ht="20.100000000000001" customHeight="1">
      <c r="A8" s="8" t="s">
        <v>4</v>
      </c>
      <c r="C8" s="19">
        <v>74309.489999999976</v>
      </c>
      <c r="D8" s="140">
        <v>69634.290000000008</v>
      </c>
      <c r="E8" s="214">
        <f t="shared" si="0"/>
        <v>0.26120654419155759</v>
      </c>
      <c r="F8" s="215">
        <f t="shared" si="1"/>
        <v>0.24302515746976247</v>
      </c>
      <c r="G8" s="52">
        <f t="shared" si="2"/>
        <v>-6.2915248106264351E-2</v>
      </c>
      <c r="I8" s="19">
        <v>24839.836999999989</v>
      </c>
      <c r="J8" s="140">
        <v>23458.457000000002</v>
      </c>
      <c r="K8" s="227">
        <f t="shared" si="3"/>
        <v>0.32368882426768897</v>
      </c>
      <c r="L8" s="228">
        <f t="shared" si="4"/>
        <v>0.29876344933092641</v>
      </c>
      <c r="M8" s="52">
        <f t="shared" si="5"/>
        <v>-5.5611476033437218E-2</v>
      </c>
      <c r="O8" s="27">
        <f t="shared" si="6"/>
        <v>3.3427543372993136</v>
      </c>
      <c r="P8" s="143">
        <f t="shared" si="7"/>
        <v>3.3688082408824731</v>
      </c>
      <c r="Q8" s="52">
        <f t="shared" si="8"/>
        <v>7.794142480780997E-3</v>
      </c>
      <c r="R8" s="119"/>
      <c r="S8" s="293"/>
      <c r="T8" s="2"/>
    </row>
    <row r="9" spans="1:20" ht="20.100000000000001" customHeight="1">
      <c r="A9" s="8" t="s">
        <v>5</v>
      </c>
      <c r="C9" s="19">
        <v>63310.259999999995</v>
      </c>
      <c r="D9" s="140">
        <v>70321.999999999956</v>
      </c>
      <c r="E9" s="214">
        <f t="shared" si="0"/>
        <v>0.2225429649223673</v>
      </c>
      <c r="F9" s="215">
        <f t="shared" si="1"/>
        <v>0.24542528003931144</v>
      </c>
      <c r="G9" s="52">
        <f t="shared" si="2"/>
        <v>0.11075203292483654</v>
      </c>
      <c r="I9" s="19">
        <v>16180.604999999992</v>
      </c>
      <c r="J9" s="140">
        <v>16921.771000000008</v>
      </c>
      <c r="K9" s="227">
        <f t="shared" si="3"/>
        <v>0.21085005543272645</v>
      </c>
      <c r="L9" s="228">
        <f t="shared" si="4"/>
        <v>0.21551318028922539</v>
      </c>
      <c r="M9" s="52">
        <f t="shared" si="5"/>
        <v>4.5805827408803068E-2</v>
      </c>
      <c r="O9" s="27">
        <f t="shared" si="6"/>
        <v>2.5557634734085743</v>
      </c>
      <c r="P9" s="143">
        <f t="shared" si="7"/>
        <v>2.4063267540741187</v>
      </c>
      <c r="Q9" s="52">
        <f t="shared" si="8"/>
        <v>-5.8470480891236271E-2</v>
      </c>
      <c r="R9" s="119"/>
      <c r="S9" s="119"/>
      <c r="T9" s="2"/>
    </row>
    <row r="10" spans="1:20" ht="20.100000000000001" customHeight="1">
      <c r="A10" s="23" t="s">
        <v>38</v>
      </c>
      <c r="B10" s="15"/>
      <c r="C10" s="78">
        <f>C11+C12</f>
        <v>97071.079999999885</v>
      </c>
      <c r="D10" s="210">
        <f>D11+D12</f>
        <v>99564.689999999988</v>
      </c>
      <c r="E10" s="216">
        <f t="shared" si="0"/>
        <v>0.34121619389047347</v>
      </c>
      <c r="F10" s="217">
        <f t="shared" si="1"/>
        <v>0.34748289191543535</v>
      </c>
      <c r="G10" s="53">
        <f t="shared" si="2"/>
        <v>2.5688495481868599E-2</v>
      </c>
      <c r="I10" s="78">
        <f>I11+I12</f>
        <v>12887.069000000003</v>
      </c>
      <c r="J10" s="210">
        <f>J11+J12</f>
        <v>14292.72899999999</v>
      </c>
      <c r="K10" s="229">
        <f t="shared" si="3"/>
        <v>0.1679318673816815</v>
      </c>
      <c r="L10" s="230">
        <f t="shared" si="4"/>
        <v>0.18203008903749121</v>
      </c>
      <c r="M10" s="53">
        <f t="shared" si="5"/>
        <v>0.10907522882045458</v>
      </c>
      <c r="O10" s="63">
        <f t="shared" si="6"/>
        <v>1.327590977662968</v>
      </c>
      <c r="P10" s="237">
        <f t="shared" si="7"/>
        <v>1.4355218702533992</v>
      </c>
      <c r="Q10" s="53">
        <f t="shared" si="8"/>
        <v>8.1298302268088582E-2</v>
      </c>
      <c r="T10" s="2"/>
    </row>
    <row r="11" spans="1:20" ht="20.100000000000001" customHeight="1">
      <c r="A11" s="8"/>
      <c r="B11" t="s">
        <v>6</v>
      </c>
      <c r="C11" s="19">
        <v>95946.099999999889</v>
      </c>
      <c r="D11" s="140">
        <v>97289.79</v>
      </c>
      <c r="E11" s="214">
        <f t="shared" si="0"/>
        <v>0.33726175767937017</v>
      </c>
      <c r="F11" s="215">
        <f t="shared" si="1"/>
        <v>0.33954344238951983</v>
      </c>
      <c r="G11" s="52">
        <f t="shared" si="2"/>
        <v>1.4004633851715763E-2</v>
      </c>
      <c r="I11" s="19">
        <v>12599.084000000003</v>
      </c>
      <c r="J11" s="140">
        <v>13746.38099999999</v>
      </c>
      <c r="K11" s="227">
        <f t="shared" si="3"/>
        <v>0.16417912431590653</v>
      </c>
      <c r="L11" s="228">
        <f t="shared" si="4"/>
        <v>0.17507188147017114</v>
      </c>
      <c r="M11" s="52">
        <f t="shared" si="5"/>
        <v>9.1061937518631314E-2</v>
      </c>
      <c r="O11" s="27">
        <f t="shared" si="6"/>
        <v>1.31314185777223</v>
      </c>
      <c r="P11" s="143">
        <f t="shared" si="7"/>
        <v>1.412931511107177</v>
      </c>
      <c r="Q11" s="52">
        <f t="shared" si="8"/>
        <v>7.5993048842599512E-2</v>
      </c>
    </row>
    <row r="12" spans="1:20" ht="20.100000000000001" customHeight="1">
      <c r="A12" s="8"/>
      <c r="B12" t="s">
        <v>39</v>
      </c>
      <c r="C12" s="19">
        <v>1124.98</v>
      </c>
      <c r="D12" s="140">
        <v>2274.9</v>
      </c>
      <c r="E12" s="218">
        <f t="shared" si="0"/>
        <v>3.9544362111033002E-3</v>
      </c>
      <c r="F12" s="219">
        <f t="shared" si="1"/>
        <v>7.9394495259155016E-3</v>
      </c>
      <c r="G12" s="52">
        <f t="shared" si="2"/>
        <v>1.0221692830094757</v>
      </c>
      <c r="I12" s="19">
        <v>287.98499999999984</v>
      </c>
      <c r="J12" s="140">
        <v>546.34800000000007</v>
      </c>
      <c r="K12" s="231">
        <f t="shared" si="3"/>
        <v>3.7527430657749647E-3</v>
      </c>
      <c r="L12" s="232">
        <f t="shared" si="4"/>
        <v>6.9582075673200921E-3</v>
      </c>
      <c r="M12" s="52">
        <f t="shared" si="5"/>
        <v>0.89714047606646308</v>
      </c>
      <c r="O12" s="27">
        <f t="shared" si="6"/>
        <v>2.5599121762164643</v>
      </c>
      <c r="P12" s="143">
        <f t="shared" si="7"/>
        <v>2.4016352367137022</v>
      </c>
      <c r="Q12" s="52">
        <f t="shared" si="8"/>
        <v>-6.1829050610905933E-2</v>
      </c>
    </row>
    <row r="13" spans="1:20" ht="20.100000000000001" customHeight="1">
      <c r="A13" s="23" t="s">
        <v>114</v>
      </c>
      <c r="B13" s="15"/>
      <c r="C13" s="307">
        <f>SUM(C14:C16)</f>
        <v>39139.260000000009</v>
      </c>
      <c r="D13" s="306">
        <f>SUM(D14:D16)</f>
        <v>42543.19999999999</v>
      </c>
      <c r="E13" s="216">
        <f t="shared" si="0"/>
        <v>0.13757907431224287</v>
      </c>
      <c r="F13" s="217">
        <f t="shared" si="1"/>
        <v>0.14847667548944055</v>
      </c>
      <c r="G13" s="53">
        <f t="shared" si="2"/>
        <v>8.6969963152087687E-2</v>
      </c>
      <c r="I13" s="307">
        <f>SUM(I14:I16)</f>
        <v>20937.146000000001</v>
      </c>
      <c r="J13" s="306">
        <f>SUM(J14:J16)</f>
        <v>21912.512000000002</v>
      </c>
      <c r="K13" s="229">
        <f t="shared" si="3"/>
        <v>0.27283271513661506</v>
      </c>
      <c r="L13" s="230">
        <f t="shared" si="4"/>
        <v>0.27907452176523445</v>
      </c>
      <c r="M13" s="53">
        <f t="shared" si="5"/>
        <v>4.6585432417579828E-2</v>
      </c>
      <c r="O13" s="63">
        <f t="shared" si="6"/>
        <v>5.3493975103259483</v>
      </c>
      <c r="P13" s="237">
        <f t="shared" si="7"/>
        <v>5.1506496925478116</v>
      </c>
      <c r="Q13" s="53">
        <f t="shared" si="8"/>
        <v>-3.7153308834217989E-2</v>
      </c>
    </row>
    <row r="14" spans="1:20" ht="20.100000000000001" customHeight="1">
      <c r="A14" s="8"/>
      <c r="B14" s="3" t="s">
        <v>7</v>
      </c>
      <c r="C14" s="31">
        <v>36751.19000000001</v>
      </c>
      <c r="D14" s="141">
        <v>39947.929999999993</v>
      </c>
      <c r="E14" s="214">
        <f t="shared" si="0"/>
        <v>0.1291847290948617</v>
      </c>
      <c r="F14" s="215">
        <f t="shared" si="1"/>
        <v>0.13941912782970928</v>
      </c>
      <c r="G14" s="52">
        <f t="shared" si="2"/>
        <v>8.6983305846694559E-2</v>
      </c>
      <c r="I14" s="31">
        <v>19556.129000000001</v>
      </c>
      <c r="J14" s="141">
        <v>20546.597000000005</v>
      </c>
      <c r="K14" s="227">
        <f t="shared" si="3"/>
        <v>0.25483663210983465</v>
      </c>
      <c r="L14" s="228">
        <f t="shared" si="4"/>
        <v>0.26167842973356964</v>
      </c>
      <c r="M14" s="52">
        <f t="shared" si="5"/>
        <v>5.0647446639363256E-2</v>
      </c>
      <c r="O14" s="27">
        <f t="shared" si="6"/>
        <v>5.3212233399789222</v>
      </c>
      <c r="P14" s="143">
        <f t="shared" si="7"/>
        <v>5.1433445988315309</v>
      </c>
      <c r="Q14" s="52">
        <f t="shared" si="8"/>
        <v>-3.3428166754619966E-2</v>
      </c>
      <c r="S14" s="119"/>
    </row>
    <row r="15" spans="1:20" ht="20.100000000000001" customHeight="1">
      <c r="A15" s="8"/>
      <c r="B15" s="3" t="s">
        <v>8</v>
      </c>
      <c r="C15" s="31">
        <v>1809.3099999999997</v>
      </c>
      <c r="D15" s="141">
        <v>1981.5599999999995</v>
      </c>
      <c r="E15" s="214">
        <f t="shared" si="0"/>
        <v>6.3599361598528957E-3</v>
      </c>
      <c r="F15" s="215">
        <f t="shared" si="1"/>
        <v>6.9156866686769167E-3</v>
      </c>
      <c r="G15" s="52">
        <f t="shared" si="2"/>
        <v>9.5202038346109727E-2</v>
      </c>
      <c r="I15" s="31">
        <v>1194.9459999999999</v>
      </c>
      <c r="J15" s="141">
        <v>1175.0640000000001</v>
      </c>
      <c r="K15" s="227">
        <f t="shared" si="3"/>
        <v>1.5571385021704369E-2</v>
      </c>
      <c r="L15" s="228">
        <f t="shared" si="4"/>
        <v>1.4965441837227218E-2</v>
      </c>
      <c r="M15" s="52">
        <f t="shared" si="5"/>
        <v>-1.6638408764914764E-2</v>
      </c>
      <c r="O15" s="27">
        <f t="shared" si="6"/>
        <v>6.6044293128319644</v>
      </c>
      <c r="P15" s="143">
        <f t="shared" si="7"/>
        <v>5.9299945497486846</v>
      </c>
      <c r="Q15" s="52">
        <f t="shared" si="8"/>
        <v>-0.10211855273746336</v>
      </c>
    </row>
    <row r="16" spans="1:20" ht="20.100000000000001" customHeight="1">
      <c r="A16" s="32"/>
      <c r="B16" s="33" t="s">
        <v>9</v>
      </c>
      <c r="C16" s="211">
        <v>578.7600000000001</v>
      </c>
      <c r="D16" s="212">
        <v>613.70999999999992</v>
      </c>
      <c r="E16" s="218">
        <f t="shared" si="0"/>
        <v>2.0344090575282639E-3</v>
      </c>
      <c r="F16" s="219">
        <f t="shared" si="1"/>
        <v>2.1418609910543768E-3</v>
      </c>
      <c r="G16" s="52">
        <f t="shared" si="2"/>
        <v>6.038772548206478E-2</v>
      </c>
      <c r="I16" s="211">
        <v>186.07099999999997</v>
      </c>
      <c r="J16" s="212">
        <v>190.85100000000006</v>
      </c>
      <c r="K16" s="231">
        <f t="shared" si="3"/>
        <v>2.4246980050760063E-3</v>
      </c>
      <c r="L16" s="232">
        <f t="shared" si="4"/>
        <v>2.4306501944376243E-3</v>
      </c>
      <c r="M16" s="52">
        <f t="shared" si="5"/>
        <v>2.568911866975556E-2</v>
      </c>
      <c r="O16" s="27">
        <f t="shared" si="6"/>
        <v>3.2149941253714824</v>
      </c>
      <c r="P16" s="143">
        <f t="shared" si="7"/>
        <v>3.1097912694921064</v>
      </c>
      <c r="Q16" s="52">
        <f t="shared" si="8"/>
        <v>-3.2722565509266742E-2</v>
      </c>
    </row>
    <row r="17" spans="1:17" ht="20.100000000000001" customHeight="1">
      <c r="A17" s="8" t="s">
        <v>115</v>
      </c>
      <c r="B17" s="3"/>
      <c r="C17" s="19">
        <v>286.75</v>
      </c>
      <c r="D17" s="140">
        <v>183.82000000000005</v>
      </c>
      <c r="E17" s="214">
        <f t="shared" si="0"/>
        <v>1.0079597713149311E-3</v>
      </c>
      <c r="F17" s="215">
        <f t="shared" si="1"/>
        <v>6.4153572106632735E-4</v>
      </c>
      <c r="G17" s="54">
        <f t="shared" si="2"/>
        <v>-0.3589537925021794</v>
      </c>
      <c r="I17" s="19">
        <v>120.13600000000001</v>
      </c>
      <c r="J17" s="140">
        <v>144.76600000000002</v>
      </c>
      <c r="K17" s="227">
        <f t="shared" si="3"/>
        <v>1.5654966090245723E-3</v>
      </c>
      <c r="L17" s="228">
        <f t="shared" si="4"/>
        <v>1.8437184298115128E-3</v>
      </c>
      <c r="M17" s="54">
        <f t="shared" si="5"/>
        <v>0.20501764666711067</v>
      </c>
      <c r="O17" s="238">
        <f t="shared" si="6"/>
        <v>4.1895727986050568</v>
      </c>
      <c r="P17" s="239">
        <f t="shared" si="7"/>
        <v>7.8754216080948751</v>
      </c>
      <c r="Q17" s="54">
        <f t="shared" si="8"/>
        <v>0.87976721891956233</v>
      </c>
    </row>
    <row r="18" spans="1:17" ht="20.100000000000001" customHeight="1">
      <c r="A18" s="8" t="s">
        <v>10</v>
      </c>
      <c r="C18" s="19">
        <v>1042.33</v>
      </c>
      <c r="D18" s="140">
        <v>1186.0300000000007</v>
      </c>
      <c r="E18" s="214">
        <f t="shared" si="0"/>
        <v>3.663911799249144E-3</v>
      </c>
      <c r="F18" s="215">
        <f t="shared" si="1"/>
        <v>4.1392699992182369E-3</v>
      </c>
      <c r="G18" s="52">
        <f t="shared" si="2"/>
        <v>0.13786420807230026</v>
      </c>
      <c r="I18" s="19">
        <v>704.07400000000007</v>
      </c>
      <c r="J18" s="140">
        <v>1184.8419999999996</v>
      </c>
      <c r="K18" s="227">
        <f t="shared" si="3"/>
        <v>9.1748140399411232E-3</v>
      </c>
      <c r="L18" s="228">
        <f t="shared" si="4"/>
        <v>1.5089973003431272E-2</v>
      </c>
      <c r="M18" s="52">
        <f t="shared" si="5"/>
        <v>0.68283731539582415</v>
      </c>
      <c r="O18" s="27">
        <f t="shared" si="6"/>
        <v>6.7548089376684937</v>
      </c>
      <c r="P18" s="143">
        <f t="shared" si="7"/>
        <v>9.9899833899648325</v>
      </c>
      <c r="Q18" s="52">
        <f t="shared" si="8"/>
        <v>0.47894388755472328</v>
      </c>
    </row>
    <row r="19" spans="1:17" ht="20.100000000000001" customHeight="1" thickBot="1">
      <c r="A19" s="8" t="s">
        <v>11</v>
      </c>
      <c r="B19" s="10"/>
      <c r="C19" s="21">
        <v>9326.39</v>
      </c>
      <c r="D19" s="142">
        <v>3097.1700000000014</v>
      </c>
      <c r="E19" s="220">
        <f t="shared" si="0"/>
        <v>3.278335111279463E-2</v>
      </c>
      <c r="F19" s="221">
        <f t="shared" si="1"/>
        <v>1.0809189365765408E-2</v>
      </c>
      <c r="G19" s="55">
        <f t="shared" si="2"/>
        <v>-0.66791330836475826</v>
      </c>
      <c r="I19" s="21">
        <v>1070.9989999999998</v>
      </c>
      <c r="J19" s="142">
        <v>603.42000000000007</v>
      </c>
      <c r="K19" s="233">
        <f t="shared" si="3"/>
        <v>1.3956227132322595E-2</v>
      </c>
      <c r="L19" s="234">
        <f t="shared" si="4"/>
        <v>7.6850681438795235E-3</v>
      </c>
      <c r="M19" s="55">
        <f t="shared" si="5"/>
        <v>-0.43658210698609412</v>
      </c>
      <c r="O19" s="240">
        <f t="shared" si="6"/>
        <v>1.1483532213428773</v>
      </c>
      <c r="P19" s="241">
        <f t="shared" si="7"/>
        <v>1.9482947335793637</v>
      </c>
      <c r="Q19" s="55">
        <f t="shared" si="8"/>
        <v>0.69659883158688718</v>
      </c>
    </row>
    <row r="20" spans="1:17" ht="26.25" customHeight="1" thickBot="1">
      <c r="A20" s="12" t="s">
        <v>12</v>
      </c>
      <c r="B20" s="48"/>
      <c r="C20" s="213">
        <f>C8+C9+C10+C13+C17+C18+C19</f>
        <v>284485.55999999988</v>
      </c>
      <c r="D20" s="145">
        <f>D8+D9+D10+D13+D17+D18+D19</f>
        <v>286531.20000000001</v>
      </c>
      <c r="E20" s="222">
        <f>E8+E9+E10+E13+E17+E18+E19</f>
        <v>1.0000000000000002</v>
      </c>
      <c r="F20" s="223">
        <f>F8+F9+F10+F13+F17+F18+F19</f>
        <v>0.99999999999999967</v>
      </c>
      <c r="G20" s="55">
        <f t="shared" si="2"/>
        <v>7.1906637370280982E-3</v>
      </c>
      <c r="H20" s="1"/>
      <c r="I20" s="213">
        <f>I8+I9+I10+I13+I17+I18+I19</f>
        <v>76739.865999999965</v>
      </c>
      <c r="J20" s="226">
        <f>J8+J9+J10+J13+J17+J18+J19</f>
        <v>78518.497000000018</v>
      </c>
      <c r="K20" s="235">
        <f>K8+K9+K10+K13+K17+K18+K19</f>
        <v>1.0000000000000004</v>
      </c>
      <c r="L20" s="236">
        <f>L8+L9+L10+L13+L17+L18+L19</f>
        <v>0.99999999999999967</v>
      </c>
      <c r="M20" s="55">
        <f t="shared" si="5"/>
        <v>2.3177405600370127E-2</v>
      </c>
      <c r="N20" s="1"/>
      <c r="O20" s="24">
        <f t="shared" si="6"/>
        <v>2.6974959994454553</v>
      </c>
      <c r="P20" s="242">
        <f t="shared" si="7"/>
        <v>2.7403122940887421</v>
      </c>
      <c r="Q20" s="55">
        <f t="shared" si="8"/>
        <v>1.5872607281749041E-2</v>
      </c>
    </row>
    <row r="21" spans="1:17">
      <c r="J21" s="269"/>
    </row>
    <row r="22" spans="1:17">
      <c r="A22" s="1"/>
    </row>
    <row r="23" spans="1:17" ht="8.25" customHeight="1" thickBot="1"/>
    <row r="24" spans="1:17" ht="15" customHeight="1">
      <c r="A24" s="467" t="s">
        <v>2</v>
      </c>
      <c r="B24" s="450"/>
      <c r="C24" s="486" t="s">
        <v>1</v>
      </c>
      <c r="D24" s="484"/>
      <c r="E24" s="479" t="s">
        <v>103</v>
      </c>
      <c r="F24" s="479"/>
      <c r="G24" s="130" t="s">
        <v>0</v>
      </c>
      <c r="I24" s="480">
        <v>1000</v>
      </c>
      <c r="J24" s="484"/>
      <c r="K24" s="479" t="s">
        <v>103</v>
      </c>
      <c r="L24" s="479"/>
      <c r="M24" s="130" t="s">
        <v>0</v>
      </c>
      <c r="O24" s="478" t="s">
        <v>22</v>
      </c>
      <c r="P24" s="479"/>
      <c r="Q24" s="130" t="s">
        <v>0</v>
      </c>
    </row>
    <row r="25" spans="1:17" ht="15" customHeight="1">
      <c r="A25" s="485"/>
      <c r="B25" s="451"/>
      <c r="C25" s="487" t="str">
        <f>C5</f>
        <v>abr</v>
      </c>
      <c r="D25" s="477"/>
      <c r="E25" s="481" t="str">
        <f>C5</f>
        <v>abr</v>
      </c>
      <c r="F25" s="481"/>
      <c r="G25" s="131" t="str">
        <f>G5</f>
        <v>2026 /2025</v>
      </c>
      <c r="I25" s="476" t="str">
        <f>C5</f>
        <v>abr</v>
      </c>
      <c r="J25" s="477"/>
      <c r="K25" s="488" t="str">
        <f>C5</f>
        <v>abr</v>
      </c>
      <c r="L25" s="483"/>
      <c r="M25" s="131" t="str">
        <f>G5</f>
        <v>2026 /2025</v>
      </c>
      <c r="O25" s="476" t="str">
        <f>C5</f>
        <v>abr</v>
      </c>
      <c r="P25" s="477"/>
      <c r="Q25" s="131" t="str">
        <f>G5</f>
        <v>2026 /2025</v>
      </c>
    </row>
    <row r="26" spans="1:17" ht="19.5" customHeight="1">
      <c r="A26" s="485"/>
      <c r="B26" s="451"/>
      <c r="C26" s="139">
        <f>C6</f>
        <v>2025</v>
      </c>
      <c r="D26" s="137">
        <f>D6</f>
        <v>2026</v>
      </c>
      <c r="E26" s="68">
        <f>C6</f>
        <v>2025</v>
      </c>
      <c r="F26" s="137">
        <f>D6</f>
        <v>2026</v>
      </c>
      <c r="G26" s="131" t="s">
        <v>1</v>
      </c>
      <c r="I26" s="16">
        <f>C6</f>
        <v>2025</v>
      </c>
      <c r="J26" s="138">
        <f>D6</f>
        <v>2026</v>
      </c>
      <c r="K26" s="136">
        <f>C6</f>
        <v>2025</v>
      </c>
      <c r="L26" s="137">
        <f>D6</f>
        <v>2026</v>
      </c>
      <c r="M26" s="260">
        <v>1000</v>
      </c>
      <c r="O26" s="16">
        <f>C6</f>
        <v>2025</v>
      </c>
      <c r="P26" s="138">
        <f>D6</f>
        <v>2026</v>
      </c>
      <c r="Q26" s="131"/>
    </row>
    <row r="27" spans="1:17" ht="19.5" customHeight="1">
      <c r="A27" s="23" t="s">
        <v>108</v>
      </c>
      <c r="B27" s="15"/>
      <c r="C27" s="78">
        <f>C28+C29</f>
        <v>56716.05</v>
      </c>
      <c r="D27" s="210">
        <f>D28+D29</f>
        <v>47679.759999999995</v>
      </c>
      <c r="E27" s="216">
        <f t="shared" ref="E27:E40" si="9">C27/$C$40</f>
        <v>0.38684254950541486</v>
      </c>
      <c r="F27" s="217">
        <f t="shared" ref="F27:F40" si="10">D27/$D$40</f>
        <v>0.40479425515274775</v>
      </c>
      <c r="G27" s="53">
        <f t="shared" ref="G27:G40" si="11">(D27-C27)/C27</f>
        <v>-0.1593250940430444</v>
      </c>
      <c r="I27" s="78">
        <f>I28+I29</f>
        <v>14432.837000000003</v>
      </c>
      <c r="J27" s="210">
        <f>J28+J29</f>
        <v>12273.628000000001</v>
      </c>
      <c r="K27" s="216">
        <f t="shared" ref="K27:K39" si="12">I27/$I$40</f>
        <v>0.40828394365725446</v>
      </c>
      <c r="L27" s="217">
        <f t="shared" ref="L27:L39" si="13">J27/$J$40</f>
        <v>0.36342049155576928</v>
      </c>
      <c r="M27" s="53">
        <f t="shared" ref="M27:M40" si="14">(J27-I27)/I27</f>
        <v>-0.14960392055976257</v>
      </c>
      <c r="O27" s="63">
        <f t="shared" ref="O27:O40" si="15">(I27/C27)*10</f>
        <v>2.5447535574145244</v>
      </c>
      <c r="P27" s="237">
        <f t="shared" ref="P27:P40" si="16">(J27/D27)*10</f>
        <v>2.5741799035901192</v>
      </c>
      <c r="Q27" s="53">
        <f t="shared" ref="Q27:Q40" si="17">(P27-O27)/O27</f>
        <v>1.1563534743809159E-2</v>
      </c>
    </row>
    <row r="28" spans="1:17" ht="20.100000000000001" customHeight="1">
      <c r="A28" s="8" t="s">
        <v>4</v>
      </c>
      <c r="C28" s="19">
        <v>29075.41</v>
      </c>
      <c r="D28" s="140">
        <v>25644.509999999995</v>
      </c>
      <c r="E28" s="214">
        <f t="shared" si="9"/>
        <v>0.19831433487196717</v>
      </c>
      <c r="F28" s="215">
        <f t="shared" si="10"/>
        <v>0.21771817484415168</v>
      </c>
      <c r="G28" s="52">
        <f t="shared" si="11"/>
        <v>-0.11800005571718525</v>
      </c>
      <c r="I28" s="19">
        <v>7681.3640000000014</v>
      </c>
      <c r="J28" s="140">
        <v>7209.9900000000025</v>
      </c>
      <c r="K28" s="214">
        <f t="shared" si="12"/>
        <v>0.21729460303520803</v>
      </c>
      <c r="L28" s="215">
        <f t="shared" si="13"/>
        <v>0.21348684430652304</v>
      </c>
      <c r="M28" s="52">
        <f t="shared" si="14"/>
        <v>-6.1365924072859818E-2</v>
      </c>
      <c r="O28" s="27">
        <f t="shared" si="15"/>
        <v>2.6418764172199123</v>
      </c>
      <c r="P28" s="143">
        <f t="shared" si="16"/>
        <v>2.8115140433566497</v>
      </c>
      <c r="Q28" s="52">
        <f t="shared" si="17"/>
        <v>6.4211037666648207E-2</v>
      </c>
    </row>
    <row r="29" spans="1:17" ht="20.100000000000001" customHeight="1">
      <c r="A29" s="8" t="s">
        <v>5</v>
      </c>
      <c r="C29" s="19">
        <v>27640.639999999999</v>
      </c>
      <c r="D29" s="140">
        <v>22035.249999999996</v>
      </c>
      <c r="E29" s="214">
        <f t="shared" si="9"/>
        <v>0.18852821463344768</v>
      </c>
      <c r="F29" s="215">
        <f t="shared" si="10"/>
        <v>0.18707608030859602</v>
      </c>
      <c r="G29" s="52">
        <f t="shared" si="11"/>
        <v>-0.20279523194831969</v>
      </c>
      <c r="I29" s="19">
        <v>6751.4730000000009</v>
      </c>
      <c r="J29" s="140">
        <v>5063.637999999999</v>
      </c>
      <c r="K29" s="214">
        <f t="shared" si="12"/>
        <v>0.19098934062204642</v>
      </c>
      <c r="L29" s="215">
        <f t="shared" si="13"/>
        <v>0.14993364724924627</v>
      </c>
      <c r="M29" s="52">
        <f t="shared" si="14"/>
        <v>-0.2499950751487863</v>
      </c>
      <c r="O29" s="27">
        <f t="shared" si="15"/>
        <v>2.442589245400975</v>
      </c>
      <c r="P29" s="143">
        <f t="shared" si="16"/>
        <v>2.2979716590463006</v>
      </c>
      <c r="Q29" s="52">
        <f t="shared" si="17"/>
        <v>-5.9206674485678401E-2</v>
      </c>
    </row>
    <row r="30" spans="1:17" ht="20.100000000000001" customHeight="1">
      <c r="A30" s="23" t="s">
        <v>38</v>
      </c>
      <c r="B30" s="15"/>
      <c r="C30" s="78">
        <f>C31+C32</f>
        <v>51045.549999999967</v>
      </c>
      <c r="D30" s="210">
        <f>D31+D32</f>
        <v>34414.710000000006</v>
      </c>
      <c r="E30" s="216">
        <f t="shared" si="9"/>
        <v>0.34816583141643531</v>
      </c>
      <c r="F30" s="217">
        <f t="shared" si="10"/>
        <v>0.29217590232727308</v>
      </c>
      <c r="G30" s="53">
        <f t="shared" si="11"/>
        <v>-0.3258039143470875</v>
      </c>
      <c r="I30" s="78">
        <f>I31+I32</f>
        <v>6338.2209999999995</v>
      </c>
      <c r="J30" s="210">
        <f>J31+J32</f>
        <v>5978.2440000000006</v>
      </c>
      <c r="K30" s="216">
        <f t="shared" si="12"/>
        <v>0.17929904326164192</v>
      </c>
      <c r="L30" s="217">
        <f t="shared" si="13"/>
        <v>0.17701500918231583</v>
      </c>
      <c r="M30" s="53">
        <f t="shared" si="14"/>
        <v>-5.6794643165645212E-2</v>
      </c>
      <c r="O30" s="63">
        <f t="shared" si="15"/>
        <v>1.2416794412049639</v>
      </c>
      <c r="P30" s="237">
        <f t="shared" si="16"/>
        <v>1.7371188076261572</v>
      </c>
      <c r="Q30" s="53">
        <f t="shared" si="17"/>
        <v>0.3990074651960121</v>
      </c>
    </row>
    <row r="31" spans="1:17" ht="20.100000000000001" customHeight="1">
      <c r="A31" s="8"/>
      <c r="B31" t="s">
        <v>6</v>
      </c>
      <c r="C31" s="31">
        <v>50606.949999999968</v>
      </c>
      <c r="D31" s="141">
        <v>33091.770000000004</v>
      </c>
      <c r="E31" s="214">
        <f t="shared" si="9"/>
        <v>0.34517427713483295</v>
      </c>
      <c r="F31" s="215">
        <f t="shared" si="10"/>
        <v>0.28094433337827301</v>
      </c>
      <c r="G31" s="52">
        <f t="shared" si="11"/>
        <v>-0.3461022646098999</v>
      </c>
      <c r="I31" s="31">
        <v>6231.0739999999996</v>
      </c>
      <c r="J31" s="141">
        <v>5746.9670000000006</v>
      </c>
      <c r="K31" s="214">
        <f t="shared" si="12"/>
        <v>0.17626801064407382</v>
      </c>
      <c r="L31" s="215">
        <f t="shared" si="13"/>
        <v>0.17016692799348204</v>
      </c>
      <c r="M31" s="52">
        <f t="shared" si="14"/>
        <v>-7.7692384972478115E-2</v>
      </c>
      <c r="O31" s="27">
        <f t="shared" si="15"/>
        <v>1.2312684324979086</v>
      </c>
      <c r="P31" s="143">
        <f t="shared" si="16"/>
        <v>1.7366756145107984</v>
      </c>
      <c r="Q31" s="52">
        <f t="shared" si="17"/>
        <v>0.41047684540044299</v>
      </c>
    </row>
    <row r="32" spans="1:17" ht="20.100000000000001" customHeight="1">
      <c r="A32" s="8"/>
      <c r="B32" t="s">
        <v>39</v>
      </c>
      <c r="C32" s="31">
        <v>438.59999999999997</v>
      </c>
      <c r="D32" s="141">
        <v>1322.9400000000003</v>
      </c>
      <c r="E32" s="218">
        <f t="shared" si="9"/>
        <v>2.9915542816023851E-3</v>
      </c>
      <c r="F32" s="219">
        <f t="shared" si="10"/>
        <v>1.1231568949000084E-2</v>
      </c>
      <c r="G32" s="52">
        <f t="shared" si="11"/>
        <v>2.0162790697674429</v>
      </c>
      <c r="I32" s="31">
        <v>107.14700000000002</v>
      </c>
      <c r="J32" s="141">
        <v>231.27700000000004</v>
      </c>
      <c r="K32" s="218">
        <f t="shared" si="12"/>
        <v>3.0310326175681081E-3</v>
      </c>
      <c r="L32" s="219">
        <f t="shared" si="13"/>
        <v>6.8480811888337878E-3</v>
      </c>
      <c r="M32" s="52">
        <f t="shared" si="14"/>
        <v>1.1585018712609778</v>
      </c>
      <c r="O32" s="27">
        <f t="shared" si="15"/>
        <v>2.4429320565435484</v>
      </c>
      <c r="P32" s="143">
        <f t="shared" si="16"/>
        <v>1.7482047560735936</v>
      </c>
      <c r="Q32" s="52">
        <f t="shared" si="17"/>
        <v>-0.28438257159427899</v>
      </c>
    </row>
    <row r="33" spans="1:17" ht="20.100000000000001" customHeight="1">
      <c r="A33" s="23" t="s">
        <v>114</v>
      </c>
      <c r="B33" s="15"/>
      <c r="C33" s="307">
        <f>SUM(C34:C36)</f>
        <v>30890.83</v>
      </c>
      <c r="D33" s="306">
        <f>SUM(D34:D36)</f>
        <v>33885.449999999997</v>
      </c>
      <c r="E33" s="216">
        <f t="shared" si="9"/>
        <v>0.21069675045314959</v>
      </c>
      <c r="F33" s="217">
        <f t="shared" si="10"/>
        <v>0.28768256159984185</v>
      </c>
      <c r="G33" s="53">
        <f t="shared" si="11"/>
        <v>9.694203749138483E-2</v>
      </c>
      <c r="I33" s="307">
        <f>SUM(I34:I36)</f>
        <v>13714.957000000002</v>
      </c>
      <c r="J33" s="306">
        <f>SUM(J34:J36)</f>
        <v>15084.931999999999</v>
      </c>
      <c r="K33" s="216">
        <f t="shared" si="12"/>
        <v>0.38797616373341343</v>
      </c>
      <c r="L33" s="217">
        <f t="shared" si="13"/>
        <v>0.44666282883311709</v>
      </c>
      <c r="M33" s="53">
        <f t="shared" si="14"/>
        <v>9.9889121052293237E-2</v>
      </c>
      <c r="O33" s="63">
        <f t="shared" si="15"/>
        <v>4.4398149871660948</v>
      </c>
      <c r="P33" s="237">
        <f t="shared" si="16"/>
        <v>4.4517431522969293</v>
      </c>
      <c r="Q33" s="53">
        <f t="shared" si="17"/>
        <v>2.6866356290328602E-3</v>
      </c>
    </row>
    <row r="34" spans="1:17" ht="20.100000000000001" customHeight="1">
      <c r="A34" s="8"/>
      <c r="B34" s="3" t="s">
        <v>7</v>
      </c>
      <c r="C34" s="31">
        <v>29291.53</v>
      </c>
      <c r="D34" s="141">
        <v>32170.449999999997</v>
      </c>
      <c r="E34" s="214">
        <f t="shared" si="9"/>
        <v>0.19978842222112336</v>
      </c>
      <c r="F34" s="215">
        <f t="shared" si="10"/>
        <v>0.27312246004759072</v>
      </c>
      <c r="G34" s="52">
        <f t="shared" si="11"/>
        <v>9.8285067389788053E-2</v>
      </c>
      <c r="I34" s="31">
        <v>13135.906000000003</v>
      </c>
      <c r="J34" s="141">
        <v>14378.665999999999</v>
      </c>
      <c r="K34" s="214">
        <f t="shared" si="12"/>
        <v>0.37159565407625617</v>
      </c>
      <c r="L34" s="215">
        <f t="shared" si="13"/>
        <v>0.42575038657161735</v>
      </c>
      <c r="M34" s="52">
        <f t="shared" si="14"/>
        <v>9.4607863363211975E-2</v>
      </c>
      <c r="O34" s="27">
        <f t="shared" si="15"/>
        <v>4.48454075290707</v>
      </c>
      <c r="P34" s="143">
        <f t="shared" si="16"/>
        <v>4.4695259158637821</v>
      </c>
      <c r="Q34" s="52">
        <f t="shared" si="17"/>
        <v>-3.3481325893971684E-3</v>
      </c>
    </row>
    <row r="35" spans="1:17" ht="20.100000000000001" customHeight="1">
      <c r="A35" s="8"/>
      <c r="B35" s="3" t="s">
        <v>8</v>
      </c>
      <c r="C35" s="31">
        <v>1083.9699999999998</v>
      </c>
      <c r="D35" s="141">
        <v>1174.7799999999997</v>
      </c>
      <c r="E35" s="214">
        <f t="shared" si="9"/>
        <v>7.3934224683733169E-3</v>
      </c>
      <c r="F35" s="215">
        <f t="shared" si="10"/>
        <v>9.9737120125676995E-3</v>
      </c>
      <c r="G35" s="52">
        <f t="shared" si="11"/>
        <v>8.3775381237488081E-2</v>
      </c>
      <c r="I35" s="31">
        <v>457.90999999999997</v>
      </c>
      <c r="J35" s="141">
        <v>588.21299999999997</v>
      </c>
      <c r="K35" s="214">
        <f t="shared" si="12"/>
        <v>1.2953607155689027E-2</v>
      </c>
      <c r="L35" s="215">
        <f t="shared" si="13"/>
        <v>1.7416908643434013E-2</v>
      </c>
      <c r="M35" s="52">
        <f t="shared" si="14"/>
        <v>0.28456028477211681</v>
      </c>
      <c r="O35" s="27">
        <f t="shared" si="15"/>
        <v>4.2243789034751886</v>
      </c>
      <c r="P35" s="143">
        <f t="shared" si="16"/>
        <v>5.0070055669997791</v>
      </c>
      <c r="Q35" s="52">
        <f t="shared" si="17"/>
        <v>0.1852643149223101</v>
      </c>
    </row>
    <row r="36" spans="1:17" ht="20.100000000000001" customHeight="1">
      <c r="A36" s="32"/>
      <c r="B36" s="33" t="s">
        <v>9</v>
      </c>
      <c r="C36" s="211">
        <v>515.33000000000004</v>
      </c>
      <c r="D36" s="212">
        <v>540.22</v>
      </c>
      <c r="E36" s="218">
        <f t="shared" si="9"/>
        <v>3.5149057636528892E-3</v>
      </c>
      <c r="F36" s="219">
        <f t="shared" si="10"/>
        <v>4.5863895396834513E-3</v>
      </c>
      <c r="G36" s="314">
        <f t="shared" si="11"/>
        <v>4.8299148118681204E-2</v>
      </c>
      <c r="I36" s="211">
        <v>121.14100000000001</v>
      </c>
      <c r="J36" s="212">
        <v>118.053</v>
      </c>
      <c r="K36" s="218">
        <f t="shared" si="12"/>
        <v>3.4269025014682462E-3</v>
      </c>
      <c r="L36" s="219">
        <f t="shared" si="13"/>
        <v>3.4955336180657608E-3</v>
      </c>
      <c r="M36" s="314">
        <f t="shared" si="14"/>
        <v>-2.5490956818913564E-2</v>
      </c>
      <c r="O36" s="315">
        <f t="shared" si="15"/>
        <v>2.3507461238429745</v>
      </c>
      <c r="P36" s="316">
        <f t="shared" si="16"/>
        <v>2.1852763688867496</v>
      </c>
      <c r="Q36" s="314">
        <f t="shared" si="17"/>
        <v>-7.0390312793844695E-2</v>
      </c>
    </row>
    <row r="37" spans="1:17" ht="20.100000000000001" customHeight="1">
      <c r="A37" s="8" t="s">
        <v>115</v>
      </c>
      <c r="B37" s="3"/>
      <c r="C37" s="19">
        <v>253.06</v>
      </c>
      <c r="D37" s="140">
        <v>12.21</v>
      </c>
      <c r="E37" s="214">
        <f t="shared" si="9"/>
        <v>1.7260436080763783E-3</v>
      </c>
      <c r="F37" s="215">
        <f t="shared" si="10"/>
        <v>1.0366113116792221E-4</v>
      </c>
      <c r="G37" s="52">
        <f t="shared" si="11"/>
        <v>-0.95175057298664345</v>
      </c>
      <c r="I37" s="19">
        <v>63.39</v>
      </c>
      <c r="J37" s="140">
        <v>4.8140000000000001</v>
      </c>
      <c r="K37" s="214">
        <f t="shared" si="12"/>
        <v>1.7932108003737141E-3</v>
      </c>
      <c r="L37" s="215">
        <f t="shared" si="13"/>
        <v>1.4254189929411852E-4</v>
      </c>
      <c r="M37" s="52">
        <f t="shared" si="14"/>
        <v>-0.92405742230635746</v>
      </c>
      <c r="O37" s="27">
        <f t="shared" si="15"/>
        <v>2.5049395400300325</v>
      </c>
      <c r="P37" s="143">
        <f t="shared" si="16"/>
        <v>3.9426699426699425</v>
      </c>
      <c r="Q37" s="52">
        <f t="shared" si="17"/>
        <v>0.57395812540157065</v>
      </c>
    </row>
    <row r="38" spans="1:17" ht="20.100000000000001" customHeight="1">
      <c r="A38" s="8" t="s">
        <v>10</v>
      </c>
      <c r="C38" s="19">
        <v>197.27</v>
      </c>
      <c r="D38" s="140">
        <v>184.51000000000005</v>
      </c>
      <c r="E38" s="214">
        <f t="shared" si="9"/>
        <v>1.3455173578014194E-3</v>
      </c>
      <c r="F38" s="215">
        <f t="shared" si="10"/>
        <v>1.5664631704990443E-3</v>
      </c>
      <c r="G38" s="52">
        <f t="shared" si="11"/>
        <v>-6.4682921883712483E-2</v>
      </c>
      <c r="I38" s="19">
        <v>82.495999999999995</v>
      </c>
      <c r="J38" s="140">
        <v>84.842999999999989</v>
      </c>
      <c r="K38" s="214">
        <f t="shared" si="12"/>
        <v>2.3336917208965123E-3</v>
      </c>
      <c r="L38" s="215">
        <f t="shared" si="13"/>
        <v>2.5121899380579345E-3</v>
      </c>
      <c r="M38" s="52">
        <f t="shared" si="14"/>
        <v>2.8449864235841671E-2</v>
      </c>
      <c r="O38" s="27">
        <f t="shared" ref="O38" si="18">(I38/C38)*10</f>
        <v>4.1818826988391535</v>
      </c>
      <c r="P38" s="143">
        <f t="shared" ref="P38" si="19">(J38/D38)*10</f>
        <v>4.5982873556988766</v>
      </c>
      <c r="Q38" s="52">
        <f t="shared" ref="Q38" si="20">(P38-O38)/O38</f>
        <v>9.9573490422223604E-2</v>
      </c>
    </row>
    <row r="39" spans="1:17" ht="20.100000000000001" customHeight="1" thickBot="1">
      <c r="A39" s="8" t="s">
        <v>11</v>
      </c>
      <c r="B39" s="10"/>
      <c r="C39" s="21">
        <v>7509.9900000000007</v>
      </c>
      <c r="D39" s="142">
        <v>1611</v>
      </c>
      <c r="E39" s="220">
        <f t="shared" si="9"/>
        <v>5.1223307659122433E-2</v>
      </c>
      <c r="F39" s="221">
        <f t="shared" si="10"/>
        <v>1.3677156618470325E-2</v>
      </c>
      <c r="G39" s="55">
        <f t="shared" si="11"/>
        <v>-0.78548573300363922</v>
      </c>
      <c r="I39" s="21">
        <v>718.09799999999996</v>
      </c>
      <c r="J39" s="142">
        <v>346.065</v>
      </c>
      <c r="K39" s="220">
        <f t="shared" si="12"/>
        <v>2.0313946826419991E-2</v>
      </c>
      <c r="L39" s="221">
        <f t="shared" si="13"/>
        <v>1.0246938591445601E-2</v>
      </c>
      <c r="M39" s="55">
        <f t="shared" si="14"/>
        <v>-0.51808109756607035</v>
      </c>
      <c r="O39" s="240">
        <f t="shared" si="15"/>
        <v>0.95619035444787537</v>
      </c>
      <c r="P39" s="241">
        <f t="shared" si="16"/>
        <v>2.1481378026070761</v>
      </c>
      <c r="Q39" s="55">
        <f t="shared" si="17"/>
        <v>1.2465587449346909</v>
      </c>
    </row>
    <row r="40" spans="1:17" ht="26.25" customHeight="1" thickBot="1">
      <c r="A40" s="12" t="s">
        <v>12</v>
      </c>
      <c r="B40" s="48"/>
      <c r="C40" s="213">
        <f>C28+C29+C30+C33+C37+C38+C39</f>
        <v>146612.74999999997</v>
      </c>
      <c r="D40" s="226">
        <f>D28+D29+D30+D33+D37+D38+D39</f>
        <v>117787.64</v>
      </c>
      <c r="E40" s="222">
        <f t="shared" si="9"/>
        <v>1</v>
      </c>
      <c r="F40" s="223">
        <f t="shared" si="10"/>
        <v>1</v>
      </c>
      <c r="G40" s="55">
        <f t="shared" si="11"/>
        <v>-0.19660711636607306</v>
      </c>
      <c r="H40" s="1"/>
      <c r="I40" s="213">
        <f>I28+I29+I30+I33+I37+I38+I39</f>
        <v>35349.999000000003</v>
      </c>
      <c r="J40" s="226">
        <f>J28+J29+J30+J33+J37+J38+J39</f>
        <v>33772.526000000005</v>
      </c>
      <c r="K40" s="222">
        <f>K28+K29+K30+K33+K37+K38+K39</f>
        <v>1</v>
      </c>
      <c r="L40" s="223">
        <f>L28+L29+L30+L33+L37+L38+L39</f>
        <v>0.99999999999999978</v>
      </c>
      <c r="M40" s="55">
        <f t="shared" si="14"/>
        <v>-4.4624414275089452E-2</v>
      </c>
      <c r="N40" s="1"/>
      <c r="O40" s="24">
        <f t="shared" si="15"/>
        <v>2.4111135627699509</v>
      </c>
      <c r="P40" s="242">
        <f t="shared" si="16"/>
        <v>2.867238531988586</v>
      </c>
      <c r="Q40" s="55">
        <f t="shared" si="17"/>
        <v>0.18917606215719956</v>
      </c>
    </row>
    <row r="42" spans="1:17">
      <c r="A42" s="1"/>
    </row>
    <row r="43" spans="1:17" ht="8.25" customHeight="1" thickBot="1"/>
    <row r="44" spans="1:17" ht="15" customHeight="1">
      <c r="A44" s="467" t="s">
        <v>15</v>
      </c>
      <c r="B44" s="450"/>
      <c r="C44" s="486" t="s">
        <v>1</v>
      </c>
      <c r="D44" s="484"/>
      <c r="E44" s="479" t="s">
        <v>103</v>
      </c>
      <c r="F44" s="479"/>
      <c r="G44" s="130" t="s">
        <v>0</v>
      </c>
      <c r="I44" s="480">
        <v>1000</v>
      </c>
      <c r="J44" s="484"/>
      <c r="K44" s="479" t="s">
        <v>103</v>
      </c>
      <c r="L44" s="479"/>
      <c r="M44" s="130" t="s">
        <v>0</v>
      </c>
      <c r="O44" s="478" t="s">
        <v>22</v>
      </c>
      <c r="P44" s="479"/>
      <c r="Q44" s="130" t="s">
        <v>0</v>
      </c>
    </row>
    <row r="45" spans="1:17" ht="15" customHeight="1">
      <c r="A45" s="485"/>
      <c r="B45" s="451"/>
      <c r="C45" s="487" t="str">
        <f>C5</f>
        <v>abr</v>
      </c>
      <c r="D45" s="477"/>
      <c r="E45" s="481" t="str">
        <f>C25</f>
        <v>abr</v>
      </c>
      <c r="F45" s="481"/>
      <c r="G45" s="131" t="str">
        <f>G25</f>
        <v>2026 /2025</v>
      </c>
      <c r="I45" s="476" t="str">
        <f>C5</f>
        <v>abr</v>
      </c>
      <c r="J45" s="477"/>
      <c r="K45" s="488" t="str">
        <f>C25</f>
        <v>abr</v>
      </c>
      <c r="L45" s="483"/>
      <c r="M45" s="131" t="str">
        <f>G45</f>
        <v>2026 /2025</v>
      </c>
      <c r="O45" s="476" t="str">
        <f>C5</f>
        <v>abr</v>
      </c>
      <c r="P45" s="477"/>
      <c r="Q45" s="131" t="str">
        <f>Q25</f>
        <v>2026 /2025</v>
      </c>
    </row>
    <row r="46" spans="1:17" ht="15.75" customHeight="1">
      <c r="A46" s="485"/>
      <c r="B46" s="451"/>
      <c r="C46" s="139">
        <f>C6</f>
        <v>2025</v>
      </c>
      <c r="D46" s="137">
        <f>D6</f>
        <v>2026</v>
      </c>
      <c r="E46" s="68">
        <f>C26</f>
        <v>2025</v>
      </c>
      <c r="F46" s="137">
        <f>D26</f>
        <v>2026</v>
      </c>
      <c r="G46" s="131" t="s">
        <v>1</v>
      </c>
      <c r="I46" s="16">
        <f>C6</f>
        <v>2025</v>
      </c>
      <c r="J46" s="138">
        <f>D6</f>
        <v>2026</v>
      </c>
      <c r="K46" s="136">
        <f>C26</f>
        <v>2025</v>
      </c>
      <c r="L46" s="137">
        <f>D26</f>
        <v>2026</v>
      </c>
      <c r="M46" s="260">
        <v>1000</v>
      </c>
      <c r="O46" s="16">
        <f>O26</f>
        <v>2025</v>
      </c>
      <c r="P46" s="138">
        <f>P26</f>
        <v>2026</v>
      </c>
      <c r="Q46" s="131"/>
    </row>
    <row r="47" spans="1:17" s="267" customFormat="1" ht="18.75" customHeight="1">
      <c r="A47" s="23" t="s">
        <v>108</v>
      </c>
      <c r="B47" s="15"/>
      <c r="C47" s="78">
        <f>C48+C49</f>
        <v>80903.700000000012</v>
      </c>
      <c r="D47" s="210">
        <f>D48+D49</f>
        <v>92276.529999999955</v>
      </c>
      <c r="E47" s="216">
        <f t="shared" ref="E47:E59" si="21">C47/$C$60</f>
        <v>0.58679952921827017</v>
      </c>
      <c r="F47" s="217">
        <f t="shared" ref="F47:F59" si="22">D47/$D$60</f>
        <v>0.54684475069744876</v>
      </c>
      <c r="G47" s="53">
        <f t="shared" ref="G47:G60" si="23">(D47-C47)/C47</f>
        <v>0.14057243364642089</v>
      </c>
      <c r="H47"/>
      <c r="I47" s="78">
        <f>I48+I49</f>
        <v>26587.604999999989</v>
      </c>
      <c r="J47" s="210">
        <f>J48+J49</f>
        <v>28106.600000000006</v>
      </c>
      <c r="K47" s="216">
        <f t="shared" ref="K47:K59" si="24">I47/$I$60</f>
        <v>0.64236990662473015</v>
      </c>
      <c r="L47" s="217">
        <f t="shared" ref="L47:L59" si="25">J47/$J$60</f>
        <v>0.62813700031227393</v>
      </c>
      <c r="M47" s="53">
        <f t="shared" ref="M47:M60" si="26">(J47-I47)/I47</f>
        <v>5.7131697270213611E-2</v>
      </c>
      <c r="N47"/>
      <c r="O47" s="63">
        <f t="shared" ref="O47:O60" si="27">(I47/C47)*10</f>
        <v>3.2863274485592111</v>
      </c>
      <c r="P47" s="237">
        <f t="shared" ref="P47:P60" si="28">(J47/D47)*10</f>
        <v>3.0459099404799921</v>
      </c>
      <c r="Q47" s="53">
        <f t="shared" ref="Q47:Q60" si="29">(P47-O47)/O47</f>
        <v>-7.3156893779596638E-2</v>
      </c>
    </row>
    <row r="48" spans="1:17" ht="20.100000000000001" customHeight="1">
      <c r="A48" s="8" t="s">
        <v>4</v>
      </c>
      <c r="C48" s="19">
        <v>45234.080000000009</v>
      </c>
      <c r="D48" s="140">
        <v>43989.779999999977</v>
      </c>
      <c r="E48" s="214">
        <f t="shared" si="21"/>
        <v>0.32808557394311472</v>
      </c>
      <c r="F48" s="215">
        <f t="shared" si="22"/>
        <v>0.26069012648541962</v>
      </c>
      <c r="G48" s="52">
        <f t="shared" si="23"/>
        <v>-2.75080205013572E-2</v>
      </c>
      <c r="I48" s="19">
        <v>17158.472999999991</v>
      </c>
      <c r="J48" s="140">
        <v>16248.467000000006</v>
      </c>
      <c r="K48" s="214">
        <f t="shared" si="24"/>
        <v>0.41455733597790972</v>
      </c>
      <c r="L48" s="215">
        <f t="shared" si="25"/>
        <v>0.36312692823226478</v>
      </c>
      <c r="M48" s="52">
        <f t="shared" si="26"/>
        <v>-5.3035372087014115E-2</v>
      </c>
      <c r="O48" s="27">
        <f t="shared" si="27"/>
        <v>3.7932622925015802</v>
      </c>
      <c r="P48" s="143">
        <f t="shared" si="28"/>
        <v>3.6936913528551436</v>
      </c>
      <c r="Q48" s="52">
        <f t="shared" si="29"/>
        <v>-2.6249421202236865E-2</v>
      </c>
    </row>
    <row r="49" spans="1:17" ht="20.100000000000001" customHeight="1">
      <c r="A49" s="8" t="s">
        <v>5</v>
      </c>
      <c r="C49" s="19">
        <v>35669.620000000003</v>
      </c>
      <c r="D49" s="140">
        <v>48286.749999999978</v>
      </c>
      <c r="E49" s="214">
        <f t="shared" si="21"/>
        <v>0.25871395527515545</v>
      </c>
      <c r="F49" s="215">
        <f t="shared" si="22"/>
        <v>0.28615462421202914</v>
      </c>
      <c r="G49" s="52">
        <f t="shared" si="23"/>
        <v>0.35372201890572352</v>
      </c>
      <c r="I49" s="19">
        <v>9429.1319999999978</v>
      </c>
      <c r="J49" s="140">
        <v>11858.133000000002</v>
      </c>
      <c r="K49" s="214">
        <f t="shared" si="24"/>
        <v>0.22781257064682042</v>
      </c>
      <c r="L49" s="215">
        <f t="shared" si="25"/>
        <v>0.26501007208000915</v>
      </c>
      <c r="M49" s="52">
        <f t="shared" si="26"/>
        <v>0.25760600233404352</v>
      </c>
      <c r="O49" s="27">
        <f t="shared" si="27"/>
        <v>2.643462980541984</v>
      </c>
      <c r="P49" s="143">
        <f t="shared" si="28"/>
        <v>2.455773685327757</v>
      </c>
      <c r="Q49" s="52">
        <f t="shared" si="29"/>
        <v>-7.1001295117719215E-2</v>
      </c>
    </row>
    <row r="50" spans="1:17" ht="20.100000000000001" customHeight="1">
      <c r="A50" s="23" t="s">
        <v>38</v>
      </c>
      <c r="B50" s="15"/>
      <c r="C50" s="78">
        <f>C51+C52</f>
        <v>46025.529999999992</v>
      </c>
      <c r="D50" s="210">
        <f>D51+D52</f>
        <v>65149.979999999989</v>
      </c>
      <c r="E50" s="216">
        <f t="shared" si="21"/>
        <v>0.33382600963888376</v>
      </c>
      <c r="F50" s="217">
        <f t="shared" si="22"/>
        <v>0.38608868984392658</v>
      </c>
      <c r="G50" s="53">
        <f t="shared" si="23"/>
        <v>0.41551830038676363</v>
      </c>
      <c r="I50" s="78">
        <f>I51+I52</f>
        <v>6548.8479999999954</v>
      </c>
      <c r="J50" s="210">
        <f>J51+J52</f>
        <v>8314.4850000000024</v>
      </c>
      <c r="K50" s="216">
        <f t="shared" si="24"/>
        <v>0.15822346082919275</v>
      </c>
      <c r="L50" s="217">
        <f t="shared" si="25"/>
        <v>0.18581527708941661</v>
      </c>
      <c r="M50" s="53">
        <f t="shared" si="26"/>
        <v>0.26961031925004342</v>
      </c>
      <c r="O50" s="63">
        <f t="shared" si="27"/>
        <v>1.4228729142282548</v>
      </c>
      <c r="P50" s="237">
        <f t="shared" si="28"/>
        <v>1.2762068384364822</v>
      </c>
      <c r="Q50" s="53">
        <f t="shared" si="29"/>
        <v>-0.10307742478274816</v>
      </c>
    </row>
    <row r="51" spans="1:17" ht="20.100000000000001" customHeight="1">
      <c r="A51" s="8"/>
      <c r="B51" t="s">
        <v>6</v>
      </c>
      <c r="C51" s="31">
        <v>45339.149999999994</v>
      </c>
      <c r="D51" s="141">
        <v>64198.01999999999</v>
      </c>
      <c r="E51" s="214">
        <f t="shared" si="21"/>
        <v>0.32884765313769987</v>
      </c>
      <c r="F51" s="215">
        <f t="shared" si="22"/>
        <v>0.38044723010466303</v>
      </c>
      <c r="G51" s="52">
        <f t="shared" si="23"/>
        <v>0.41595111509589389</v>
      </c>
      <c r="I51" s="31">
        <v>6368.0099999999957</v>
      </c>
      <c r="J51" s="141">
        <v>7999.4140000000016</v>
      </c>
      <c r="K51" s="214">
        <f t="shared" si="24"/>
        <v>0.1538543238131207</v>
      </c>
      <c r="L51" s="215">
        <f t="shared" si="25"/>
        <v>0.17877395039656194</v>
      </c>
      <c r="M51" s="52">
        <f t="shared" si="26"/>
        <v>0.25618741176600024</v>
      </c>
      <c r="O51" s="27">
        <f t="shared" si="27"/>
        <v>1.4045278749160486</v>
      </c>
      <c r="P51" s="143">
        <f t="shared" si="28"/>
        <v>1.2460530714187139</v>
      </c>
      <c r="Q51" s="52">
        <f t="shared" si="29"/>
        <v>-0.11283136940718035</v>
      </c>
    </row>
    <row r="52" spans="1:17" ht="20.100000000000001" customHeight="1">
      <c r="A52" s="8"/>
      <c r="B52" t="s">
        <v>39</v>
      </c>
      <c r="C52" s="31">
        <v>686.38</v>
      </c>
      <c r="D52" s="141">
        <v>951.95999999999981</v>
      </c>
      <c r="E52" s="218">
        <f t="shared" si="21"/>
        <v>4.9783565011839535E-3</v>
      </c>
      <c r="F52" s="219">
        <f t="shared" si="22"/>
        <v>5.641459739263532E-3</v>
      </c>
      <c r="G52" s="52">
        <f t="shared" si="23"/>
        <v>0.38692852355837848</v>
      </c>
      <c r="I52" s="31">
        <v>180.83799999999999</v>
      </c>
      <c r="J52" s="141">
        <v>315.07100000000003</v>
      </c>
      <c r="K52" s="218">
        <f t="shared" si="24"/>
        <v>4.3691370160720755E-3</v>
      </c>
      <c r="L52" s="219">
        <f t="shared" si="25"/>
        <v>7.0413266928546466E-3</v>
      </c>
      <c r="M52" s="52">
        <f t="shared" si="26"/>
        <v>0.742283148453312</v>
      </c>
      <c r="O52" s="27">
        <f t="shared" si="27"/>
        <v>2.6346630146566041</v>
      </c>
      <c r="P52" s="143">
        <f t="shared" si="28"/>
        <v>3.3097083911088712</v>
      </c>
      <c r="Q52" s="52">
        <f t="shared" si="29"/>
        <v>0.25621697070820681</v>
      </c>
    </row>
    <row r="53" spans="1:17" ht="20.100000000000001" customHeight="1">
      <c r="A53" s="23" t="s">
        <v>114</v>
      </c>
      <c r="B53" s="15"/>
      <c r="C53" s="307">
        <f>SUM(C54:C56)</f>
        <v>8248.4299999999985</v>
      </c>
      <c r="D53" s="306">
        <f>SUM(D54:D56)</f>
        <v>8657.75</v>
      </c>
      <c r="E53" s="216">
        <f t="shared" si="21"/>
        <v>5.9826371856785965E-2</v>
      </c>
      <c r="F53" s="217">
        <f t="shared" si="22"/>
        <v>5.1307143217791562E-2</v>
      </c>
      <c r="G53" s="53">
        <f t="shared" si="23"/>
        <v>4.9623989050037592E-2</v>
      </c>
      <c r="I53" s="78">
        <f>SUM(I54:I56)</f>
        <v>7222.1889999999985</v>
      </c>
      <c r="J53" s="210">
        <f>SUM(J54:J56)</f>
        <v>6827.58</v>
      </c>
      <c r="K53" s="216">
        <f t="shared" si="24"/>
        <v>0.17449171798498414</v>
      </c>
      <c r="L53" s="217">
        <f t="shared" si="25"/>
        <v>0.15258535790853658</v>
      </c>
      <c r="M53" s="53">
        <f t="shared" si="26"/>
        <v>-5.4638420567503655E-2</v>
      </c>
      <c r="O53" s="63">
        <f t="shared" si="27"/>
        <v>8.7558347467336208</v>
      </c>
      <c r="P53" s="237">
        <f t="shared" si="28"/>
        <v>7.8860904969535959</v>
      </c>
      <c r="Q53" s="53">
        <f t="shared" si="29"/>
        <v>-9.9333104716770093E-2</v>
      </c>
    </row>
    <row r="54" spans="1:17" ht="20.100000000000001" customHeight="1">
      <c r="A54" s="8"/>
      <c r="B54" s="3" t="s">
        <v>7</v>
      </c>
      <c r="C54" s="31">
        <v>7459.659999999998</v>
      </c>
      <c r="D54" s="141">
        <v>7777.4800000000005</v>
      </c>
      <c r="E54" s="214">
        <f t="shared" si="21"/>
        <v>5.4105374366417845E-2</v>
      </c>
      <c r="F54" s="215">
        <f t="shared" si="22"/>
        <v>4.6090529321533832E-2</v>
      </c>
      <c r="G54" s="52">
        <f t="shared" si="23"/>
        <v>4.2605158948263396E-2</v>
      </c>
      <c r="I54" s="31">
        <v>6420.2229999999981</v>
      </c>
      <c r="J54" s="141">
        <v>6167.9310000000005</v>
      </c>
      <c r="K54" s="214">
        <f t="shared" si="24"/>
        <v>0.15511581614891395</v>
      </c>
      <c r="L54" s="215">
        <f t="shared" si="25"/>
        <v>0.13784327085001682</v>
      </c>
      <c r="M54" s="52">
        <f t="shared" si="26"/>
        <v>-3.9296454344342514E-2</v>
      </c>
      <c r="O54" s="27">
        <f t="shared" si="27"/>
        <v>8.6065893083598972</v>
      </c>
      <c r="P54" s="143">
        <f t="shared" si="28"/>
        <v>7.9305006248810672</v>
      </c>
      <c r="Q54" s="52">
        <f t="shared" si="29"/>
        <v>-7.855477463321274E-2</v>
      </c>
    </row>
    <row r="55" spans="1:17" ht="20.100000000000001" customHeight="1">
      <c r="A55" s="8"/>
      <c r="B55" s="3" t="s">
        <v>8</v>
      </c>
      <c r="C55" s="31">
        <v>725.34</v>
      </c>
      <c r="D55" s="141">
        <v>806.7800000000002</v>
      </c>
      <c r="E55" s="214">
        <f t="shared" si="21"/>
        <v>5.2609357856708665E-3</v>
      </c>
      <c r="F55" s="215">
        <f t="shared" si="22"/>
        <v>4.781100979498124E-3</v>
      </c>
      <c r="G55" s="52">
        <f t="shared" si="23"/>
        <v>0.11227837979430359</v>
      </c>
      <c r="I55" s="31">
        <v>737.03600000000006</v>
      </c>
      <c r="J55" s="141">
        <v>586.851</v>
      </c>
      <c r="K55" s="214">
        <f t="shared" si="24"/>
        <v>1.7807160385415115E-2</v>
      </c>
      <c r="L55" s="215">
        <f t="shared" si="25"/>
        <v>1.3115169631697116E-2</v>
      </c>
      <c r="M55" s="52">
        <f t="shared" si="26"/>
        <v>-0.20376887967480564</v>
      </c>
      <c r="O55" s="27">
        <f t="shared" si="27"/>
        <v>10.161248517936416</v>
      </c>
      <c r="P55" s="143">
        <f t="shared" si="28"/>
        <v>7.2739904310964558</v>
      </c>
      <c r="Q55" s="52">
        <f t="shared" si="29"/>
        <v>-0.28414402833898167</v>
      </c>
    </row>
    <row r="56" spans="1:17" ht="20.100000000000001" customHeight="1">
      <c r="A56" s="32"/>
      <c r="B56" s="33" t="s">
        <v>9</v>
      </c>
      <c r="C56" s="211">
        <v>63.429999999999993</v>
      </c>
      <c r="D56" s="212">
        <v>73.489999999999981</v>
      </c>
      <c r="E56" s="218">
        <f t="shared" si="21"/>
        <v>4.6006170469724955E-4</v>
      </c>
      <c r="F56" s="219">
        <f t="shared" si="22"/>
        <v>4.3551291675960853E-4</v>
      </c>
      <c r="G56" s="52">
        <f t="shared" si="23"/>
        <v>0.15860003153082119</v>
      </c>
      <c r="I56" s="211">
        <v>64.929999999999993</v>
      </c>
      <c r="J56" s="212">
        <v>72.797999999999988</v>
      </c>
      <c r="K56" s="218">
        <f t="shared" si="24"/>
        <v>1.5687414506550606E-3</v>
      </c>
      <c r="L56" s="219">
        <f t="shared" si="25"/>
        <v>1.6269174268226287E-3</v>
      </c>
      <c r="M56" s="52">
        <f t="shared" si="26"/>
        <v>0.12117665177883868</v>
      </c>
      <c r="O56" s="27">
        <f t="shared" si="27"/>
        <v>10.236481160334227</v>
      </c>
      <c r="P56" s="143">
        <f t="shared" si="28"/>
        <v>9.9058375289154998</v>
      </c>
      <c r="Q56" s="52">
        <f t="shared" si="29"/>
        <v>-3.230051677327872E-2</v>
      </c>
    </row>
    <row r="57" spans="1:17" ht="20.100000000000001" customHeight="1">
      <c r="A57" s="8" t="s">
        <v>115</v>
      </c>
      <c r="B57" s="3"/>
      <c r="C57" s="19">
        <v>33.69</v>
      </c>
      <c r="D57" s="140">
        <v>171.61</v>
      </c>
      <c r="E57" s="214">
        <f t="shared" si="21"/>
        <v>2.4435564923932428E-4</v>
      </c>
      <c r="F57" s="215">
        <f t="shared" si="22"/>
        <v>1.0169869593838134E-3</v>
      </c>
      <c r="G57" s="54">
        <f t="shared" si="23"/>
        <v>4.0937963787474034</v>
      </c>
      <c r="I57" s="19">
        <v>56.746000000000002</v>
      </c>
      <c r="J57" s="140">
        <v>139.952</v>
      </c>
      <c r="K57" s="214">
        <f t="shared" si="24"/>
        <v>1.3710118952544599E-3</v>
      </c>
      <c r="L57" s="215">
        <f t="shared" si="25"/>
        <v>3.1277005923058404E-3</v>
      </c>
      <c r="M57" s="54">
        <f t="shared" si="26"/>
        <v>1.4662883727487397</v>
      </c>
      <c r="O57" s="238">
        <f t="shared" si="27"/>
        <v>16.84357376075987</v>
      </c>
      <c r="P57" s="239">
        <f t="shared" si="28"/>
        <v>8.1552357088747733</v>
      </c>
      <c r="Q57" s="54">
        <f t="shared" si="29"/>
        <v>-0.51582509598563586</v>
      </c>
    </row>
    <row r="58" spans="1:17" ht="20.100000000000001" customHeight="1">
      <c r="A58" s="8" t="s">
        <v>10</v>
      </c>
      <c r="C58" s="19">
        <v>845.05999999999983</v>
      </c>
      <c r="D58" s="140">
        <v>1001.5199999999999</v>
      </c>
      <c r="E58" s="214">
        <f t="shared" si="21"/>
        <v>6.1292723344073411E-3</v>
      </c>
      <c r="F58" s="215">
        <f t="shared" si="22"/>
        <v>5.9351598366183585E-3</v>
      </c>
      <c r="G58" s="52">
        <f t="shared" si="23"/>
        <v>0.18514661680827404</v>
      </c>
      <c r="I58" s="19">
        <v>621.57799999999997</v>
      </c>
      <c r="J58" s="140">
        <v>1099.999</v>
      </c>
      <c r="K58" s="214">
        <f t="shared" si="24"/>
        <v>1.5017637046284787E-2</v>
      </c>
      <c r="L58" s="215">
        <f t="shared" si="25"/>
        <v>2.4583196551930891E-2</v>
      </c>
      <c r="M58" s="52">
        <f t="shared" si="26"/>
        <v>0.76968779461306558</v>
      </c>
      <c r="O58" s="27">
        <f t="shared" si="27"/>
        <v>7.3554303836413997</v>
      </c>
      <c r="P58" s="143">
        <f t="shared" si="28"/>
        <v>10.983295391005674</v>
      </c>
      <c r="Q58" s="52">
        <f t="shared" si="29"/>
        <v>0.49322266925844432</v>
      </c>
    </row>
    <row r="59" spans="1:17" ht="20.100000000000001" customHeight="1" thickBot="1">
      <c r="A59" s="8" t="s">
        <v>11</v>
      </c>
      <c r="B59" s="10"/>
      <c r="C59" s="21">
        <v>1816.4</v>
      </c>
      <c r="D59" s="142">
        <v>1486.1699999999998</v>
      </c>
      <c r="E59" s="220">
        <f t="shared" si="21"/>
        <v>1.3174461302413435E-2</v>
      </c>
      <c r="F59" s="221">
        <f t="shared" si="22"/>
        <v>8.8072694448309632E-3</v>
      </c>
      <c r="G59" s="55">
        <f t="shared" si="23"/>
        <v>-0.18180466857520383</v>
      </c>
      <c r="I59" s="21">
        <v>352.90100000000001</v>
      </c>
      <c r="J59" s="142">
        <v>257.35500000000002</v>
      </c>
      <c r="K59" s="220">
        <f t="shared" si="24"/>
        <v>8.5262656195536982E-3</v>
      </c>
      <c r="L59" s="221">
        <f t="shared" si="25"/>
        <v>5.7514675455361099E-3</v>
      </c>
      <c r="M59" s="55">
        <f t="shared" si="26"/>
        <v>-0.27074448641403676</v>
      </c>
      <c r="O59" s="240">
        <f t="shared" si="27"/>
        <v>1.9428595023122661</v>
      </c>
      <c r="P59" s="241">
        <f t="shared" si="28"/>
        <v>1.7316659601526074</v>
      </c>
      <c r="Q59" s="55">
        <f t="shared" si="29"/>
        <v>-0.1087024264535391</v>
      </c>
    </row>
    <row r="60" spans="1:17" ht="26.25" customHeight="1" thickBot="1">
      <c r="A60" s="12" t="s">
        <v>12</v>
      </c>
      <c r="B60" s="48"/>
      <c r="C60" s="213">
        <f>C48+C49+C50+C53+C57+C58+C59</f>
        <v>137872.81</v>
      </c>
      <c r="D60" s="226">
        <f>D48+D49+D50+D53+D57+D58+D59</f>
        <v>168743.55999999994</v>
      </c>
      <c r="E60" s="222">
        <f>E48+E49+E50+E53+E57+E58+E59</f>
        <v>0.99999999999999989</v>
      </c>
      <c r="F60" s="223">
        <f>F48+F49+F50+F53+F57+F58+F59</f>
        <v>1.0000000000000002</v>
      </c>
      <c r="G60" s="55">
        <f t="shared" si="23"/>
        <v>0.22390745499420764</v>
      </c>
      <c r="H60" s="1"/>
      <c r="I60" s="213">
        <f>I48+I49+I50+I53+I57+I58+I59</f>
        <v>41389.866999999984</v>
      </c>
      <c r="J60" s="226">
        <f>J48+J49+J50+J53+J57+J58+J59</f>
        <v>44745.971000000012</v>
      </c>
      <c r="K60" s="222">
        <f>K48+K49+K50+K53+K57+K58+K59</f>
        <v>1</v>
      </c>
      <c r="L60" s="223">
        <f>L48+L49+L50+L53+L57+L58+L59</f>
        <v>0.99999999999999989</v>
      </c>
      <c r="M60" s="55">
        <f t="shared" si="26"/>
        <v>8.1085160288145636E-2</v>
      </c>
      <c r="N60" s="1"/>
      <c r="O60" s="24">
        <f t="shared" si="27"/>
        <v>3.0020325980155178</v>
      </c>
      <c r="P60" s="242">
        <f t="shared" si="28"/>
        <v>2.6517142935706719</v>
      </c>
      <c r="Q60" s="55">
        <f t="shared" si="29"/>
        <v>-0.11669370435098622</v>
      </c>
    </row>
    <row r="66" spans="3:13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>
      <c r="M68" s="119"/>
    </row>
    <row r="69" spans="3:13">
      <c r="G69" s="119"/>
    </row>
  </sheetData>
  <mergeCells count="33">
    <mergeCell ref="O45:P45"/>
    <mergeCell ref="K25:L25"/>
    <mergeCell ref="O25:P25"/>
    <mergeCell ref="O44:P44"/>
    <mergeCell ref="A44:B46"/>
    <mergeCell ref="C44:D44"/>
    <mergeCell ref="E44:F44"/>
    <mergeCell ref="I44:J44"/>
    <mergeCell ref="K44:L44"/>
    <mergeCell ref="C45:D45"/>
    <mergeCell ref="E45:F45"/>
    <mergeCell ref="I45:J45"/>
    <mergeCell ref="K45:L45"/>
    <mergeCell ref="C5:D5"/>
    <mergeCell ref="C25:D25"/>
    <mergeCell ref="E25:F25"/>
    <mergeCell ref="I25:J25"/>
    <mergeCell ref="A4:B6"/>
    <mergeCell ref="C4:D4"/>
    <mergeCell ref="E4:F4"/>
    <mergeCell ref="I4:J4"/>
    <mergeCell ref="E5:F5"/>
    <mergeCell ref="A24:B26"/>
    <mergeCell ref="C24:D24"/>
    <mergeCell ref="E24:F24"/>
    <mergeCell ref="I24:J24"/>
    <mergeCell ref="K4:L4"/>
    <mergeCell ref="O4:P4"/>
    <mergeCell ref="K24:L24"/>
    <mergeCell ref="I5:J5"/>
    <mergeCell ref="K5:L5"/>
    <mergeCell ref="O5:P5"/>
    <mergeCell ref="O24:P2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1"/>
  <ignoredErrors>
    <ignoredError sqref="C13:D13 I1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17E92F0A-EBCF-4E5E-B336-BB560223A5C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13" id="{86471A41-5105-4AAA-8301-7D9DE9C3501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5" id="{3444AD7F-4941-41EE-8084-1E5CE16C91B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14" id="{75E842F8-7474-45A8-B235-45ED2239E3C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41450FDC-3008-41C9-8C1F-20A305F8394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15" id="{1B326A39-3FBF-4153-9008-F85A7721BC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9" id="{119265EC-987D-4786-8026-E658C441BFC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16" id="{F297521C-CD33-4AF5-AC8D-2F4163184AE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6" id="{DDD864ED-EB8D-4FFE-8E07-52B2CF4FC28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17" id="{A11947CF-9AB1-4996-A2B0-64F32D57E4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3" id="{506B5275-01E8-4666-873D-4E965C9DBD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18" id="{E7EC4B8E-8CF4-4660-99F8-1848855BF8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9F827A92-1320-4B0F-85AA-7FB38528DF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12" id="{59E42393-0007-4779-A2FE-D588A54D3A7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4" id="{10F20472-8591-4616-B905-06205F4AAC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1" id="{A24D4345-550E-47DD-8ABD-3FA47C2043C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82D4CA2E-5620-44CB-B439-AA036F05D9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10" id="{46A44E6B-82C1-42BE-829A-07BF2DA9386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6">
    <pageSetUpPr fitToPage="1"/>
  </sheetPr>
  <dimension ref="A1:S19"/>
  <sheetViews>
    <sheetView showGridLines="0" workbookViewId="0">
      <selection activeCell="K7" sqref="K7:L15"/>
    </sheetView>
  </sheetViews>
  <sheetFormatPr defaultRowHeight="1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3" max="14" width="9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>
      <c r="A1" s="30" t="s">
        <v>91</v>
      </c>
      <c r="B1" s="4"/>
    </row>
    <row r="3" spans="1:19" ht="15.75" thickBot="1"/>
    <row r="4" spans="1:19">
      <c r="A4" s="467" t="s">
        <v>16</v>
      </c>
      <c r="B4" s="450"/>
      <c r="C4" s="450"/>
      <c r="D4" s="450"/>
      <c r="E4" s="486" t="s">
        <v>1</v>
      </c>
      <c r="F4" s="484"/>
      <c r="G4" s="479" t="s">
        <v>102</v>
      </c>
      <c r="H4" s="479"/>
      <c r="I4" s="130" t="s">
        <v>0</v>
      </c>
      <c r="K4" s="480" t="s">
        <v>19</v>
      </c>
      <c r="L4" s="479"/>
      <c r="M4" s="489" t="s">
        <v>102</v>
      </c>
      <c r="N4" s="490"/>
      <c r="O4" s="130" t="s">
        <v>0</v>
      </c>
      <c r="Q4" s="478" t="s">
        <v>22</v>
      </c>
      <c r="R4" s="479"/>
      <c r="S4" s="130" t="s">
        <v>0</v>
      </c>
    </row>
    <row r="5" spans="1:19">
      <c r="A5" s="485"/>
      <c r="B5" s="451"/>
      <c r="C5" s="451"/>
      <c r="D5" s="451"/>
      <c r="E5" s="487" t="s">
        <v>170</v>
      </c>
      <c r="F5" s="477"/>
      <c r="G5" s="481" t="str">
        <f>E5</f>
        <v>jan-abr</v>
      </c>
      <c r="H5" s="481"/>
      <c r="I5" s="131" t="s">
        <v>152</v>
      </c>
      <c r="K5" s="476" t="str">
        <f>E5</f>
        <v>jan-abr</v>
      </c>
      <c r="L5" s="481"/>
      <c r="M5" s="482" t="str">
        <f>E5</f>
        <v>jan-abr</v>
      </c>
      <c r="N5" s="483"/>
      <c r="O5" s="131" t="str">
        <f>I5</f>
        <v>2026 /2025</v>
      </c>
      <c r="Q5" s="476" t="str">
        <f>E5</f>
        <v>jan-abr</v>
      </c>
      <c r="R5" s="477"/>
      <c r="S5" s="131" t="str">
        <f>O5</f>
        <v>2026 /2025</v>
      </c>
    </row>
    <row r="6" spans="1:19" ht="19.5" customHeight="1" thickBot="1">
      <c r="A6" s="468"/>
      <c r="B6" s="491"/>
      <c r="C6" s="491"/>
      <c r="D6" s="491"/>
      <c r="E6" s="99">
        <v>2025</v>
      </c>
      <c r="F6" s="144">
        <v>2026</v>
      </c>
      <c r="G6" s="68">
        <f>E6</f>
        <v>2025</v>
      </c>
      <c r="H6" s="137">
        <f>F6</f>
        <v>2026</v>
      </c>
      <c r="I6" s="131" t="s">
        <v>1</v>
      </c>
      <c r="K6" s="16">
        <f>E6</f>
        <v>2025</v>
      </c>
      <c r="L6" s="138">
        <f>F6</f>
        <v>2026</v>
      </c>
      <c r="M6" s="136">
        <f>G6</f>
        <v>2025</v>
      </c>
      <c r="N6" s="137">
        <f>H6</f>
        <v>2026</v>
      </c>
      <c r="O6" s="260">
        <v>1000</v>
      </c>
      <c r="Q6" s="16">
        <f>E6</f>
        <v>2025</v>
      </c>
      <c r="R6" s="138">
        <f>F6</f>
        <v>2026</v>
      </c>
      <c r="S6" s="131"/>
    </row>
    <row r="7" spans="1:19" ht="24" customHeight="1" thickBot="1">
      <c r="A7" s="12" t="s">
        <v>20</v>
      </c>
      <c r="B7" s="13"/>
      <c r="C7" s="13"/>
      <c r="D7" s="13"/>
      <c r="E7" s="17">
        <v>529574.55000000028</v>
      </c>
      <c r="F7" s="145">
        <v>433272.89000000048</v>
      </c>
      <c r="G7" s="243">
        <f>E7/E15</f>
        <v>0.47945012069487486</v>
      </c>
      <c r="H7" s="244">
        <f>F7/F15</f>
        <v>0.42176761768739096</v>
      </c>
      <c r="I7" s="164">
        <f t="shared" ref="I7:I11" si="0">(F7-E7)/E7</f>
        <v>-0.18184722056601804</v>
      </c>
      <c r="J7" s="1"/>
      <c r="K7" s="17">
        <v>132249.61100000006</v>
      </c>
      <c r="L7" s="145">
        <v>123147.20499999993</v>
      </c>
      <c r="M7" s="243">
        <f>K7/K15</f>
        <v>0.45011341427892743</v>
      </c>
      <c r="N7" s="244">
        <f>L7/L15</f>
        <v>0.43658947999537906</v>
      </c>
      <c r="O7" s="164">
        <f t="shared" ref="O7:O18" si="1">(L7-K7)/K7</f>
        <v>-6.8827468989682922E-2</v>
      </c>
      <c r="P7" s="1"/>
      <c r="Q7" s="187">
        <f t="shared" ref="Q7:Q18" si="2">(K7/E7)*10</f>
        <v>2.4972803356958901</v>
      </c>
      <c r="R7" s="188">
        <f t="shared" ref="R7:R18" si="3">(L7/F7)*10</f>
        <v>2.8422550277724463</v>
      </c>
      <c r="S7" s="55">
        <f>(R7-Q7)/Q7</f>
        <v>0.13814015476977912</v>
      </c>
    </row>
    <row r="8" spans="1:19" s="3" customFormat="1" ht="24" customHeight="1">
      <c r="A8" s="46"/>
      <c r="B8" s="177" t="s">
        <v>33</v>
      </c>
      <c r="C8" s="177"/>
      <c r="D8" s="178"/>
      <c r="E8" s="180">
        <v>361841.08000000031</v>
      </c>
      <c r="F8" s="181">
        <v>342577.18000000046</v>
      </c>
      <c r="G8" s="245">
        <f>E8/E7</f>
        <v>0.68326750218642518</v>
      </c>
      <c r="H8" s="246">
        <f>F8/F7</f>
        <v>0.79067300979758992</v>
      </c>
      <c r="I8" s="206">
        <f t="shared" si="0"/>
        <v>-5.3238565394509191E-2</v>
      </c>
      <c r="K8" s="180">
        <v>116364.60900000005</v>
      </c>
      <c r="L8" s="181">
        <v>110962.89799999993</v>
      </c>
      <c r="M8" s="250">
        <f>K8/K7</f>
        <v>0.87988621002446654</v>
      </c>
      <c r="N8" s="246">
        <f>L8/L7</f>
        <v>0.9010590049526499</v>
      </c>
      <c r="O8" s="207">
        <f t="shared" si="1"/>
        <v>-4.6420565895599099E-2</v>
      </c>
      <c r="Q8" s="189">
        <f t="shared" si="2"/>
        <v>3.2159037608444003</v>
      </c>
      <c r="R8" s="190">
        <f t="shared" si="3"/>
        <v>3.2390627420075022</v>
      </c>
      <c r="S8" s="182">
        <f t="shared" ref="S8:S18" si="4">(R8-Q8)/Q8</f>
        <v>7.2013912372244099E-3</v>
      </c>
    </row>
    <row r="9" spans="1:19" ht="24" customHeight="1">
      <c r="A9" s="8"/>
      <c r="B9" t="s">
        <v>37</v>
      </c>
      <c r="E9" s="19">
        <v>58589.09</v>
      </c>
      <c r="F9" s="140">
        <v>48670.590000000011</v>
      </c>
      <c r="G9" s="247">
        <f>E9/E7</f>
        <v>0.11063426291916778</v>
      </c>
      <c r="H9" s="215">
        <f>F9/F7</f>
        <v>0.11233241479751931</v>
      </c>
      <c r="I9" s="182">
        <f t="shared" ref="I9:I10" si="5">(F9-E9)/E9</f>
        <v>-0.16928919701603123</v>
      </c>
      <c r="K9" s="19">
        <v>8815.2839999999942</v>
      </c>
      <c r="L9" s="140">
        <v>8149.8060000000032</v>
      </c>
      <c r="M9" s="247">
        <f>K9/K7</f>
        <v>6.6656407783309016E-2</v>
      </c>
      <c r="N9" s="215">
        <f>L9/L7</f>
        <v>6.6179382633978642E-2</v>
      </c>
      <c r="O9" s="182">
        <f t="shared" si="1"/>
        <v>-7.5491385189631027E-2</v>
      </c>
      <c r="Q9" s="189">
        <f t="shared" si="2"/>
        <v>1.5045947974273015</v>
      </c>
      <c r="R9" s="190">
        <f t="shared" si="3"/>
        <v>1.6744826804030937</v>
      </c>
      <c r="S9" s="182">
        <f t="shared" si="4"/>
        <v>0.11291271461677425</v>
      </c>
    </row>
    <row r="10" spans="1:19" ht="24" customHeight="1" thickBot="1">
      <c r="A10" s="8"/>
      <c r="B10" t="s">
        <v>36</v>
      </c>
      <c r="E10" s="19">
        <v>109144.37999999996</v>
      </c>
      <c r="F10" s="140">
        <v>42025.119999999995</v>
      </c>
      <c r="G10" s="247">
        <f>E10/E7</f>
        <v>0.20609823489440704</v>
      </c>
      <c r="H10" s="215">
        <f>F10/F7</f>
        <v>9.6994575404890787E-2</v>
      </c>
      <c r="I10" s="186">
        <f t="shared" si="5"/>
        <v>-0.61495846144345678</v>
      </c>
      <c r="K10" s="19">
        <v>7069.7180000000053</v>
      </c>
      <c r="L10" s="140">
        <v>4034.5010000000011</v>
      </c>
      <c r="M10" s="247">
        <f>K10/K7</f>
        <v>5.3457382192224387E-2</v>
      </c>
      <c r="N10" s="215">
        <f>L10/L7</f>
        <v>3.2761612413371485E-2</v>
      </c>
      <c r="O10" s="209">
        <f t="shared" si="1"/>
        <v>-0.42932645969754407</v>
      </c>
      <c r="Q10" s="189">
        <f t="shared" si="2"/>
        <v>0.64773999357548306</v>
      </c>
      <c r="R10" s="190">
        <f t="shared" si="3"/>
        <v>0.96002129202724507</v>
      </c>
      <c r="S10" s="182">
        <f t="shared" si="4"/>
        <v>0.48210902761768554</v>
      </c>
    </row>
    <row r="11" spans="1:19" ht="24" customHeight="1" thickBot="1">
      <c r="A11" s="12" t="s">
        <v>21</v>
      </c>
      <c r="B11" s="13"/>
      <c r="C11" s="13"/>
      <c r="D11" s="13"/>
      <c r="E11" s="17">
        <v>574971.10999999987</v>
      </c>
      <c r="F11" s="145">
        <v>594005.81000000064</v>
      </c>
      <c r="G11" s="243">
        <f>E11/E15</f>
        <v>0.5205498793051252</v>
      </c>
      <c r="H11" s="244">
        <f>F11/F15</f>
        <v>0.57823238231260898</v>
      </c>
      <c r="I11" s="164">
        <f t="shared" si="0"/>
        <v>3.3105489421895951E-2</v>
      </c>
      <c r="J11" s="1"/>
      <c r="K11" s="17">
        <v>161564.36300000004</v>
      </c>
      <c r="L11" s="145">
        <v>158919.15400000016</v>
      </c>
      <c r="M11" s="243">
        <f>K11/K15</f>
        <v>0.54988658572107252</v>
      </c>
      <c r="N11" s="244">
        <f>L11/L15</f>
        <v>0.56341052000462111</v>
      </c>
      <c r="O11" s="164">
        <f t="shared" si="1"/>
        <v>-1.6372478131206975E-2</v>
      </c>
      <c r="Q11" s="191">
        <f t="shared" si="2"/>
        <v>2.8099561906684336</v>
      </c>
      <c r="R11" s="192">
        <f t="shared" si="3"/>
        <v>2.6753804647129624</v>
      </c>
      <c r="S11" s="57">
        <f t="shared" si="4"/>
        <v>-4.7892464089790046E-2</v>
      </c>
    </row>
    <row r="12" spans="1:19" s="3" customFormat="1" ht="24" customHeight="1">
      <c r="A12" s="46"/>
      <c r="B12" s="3" t="s">
        <v>33</v>
      </c>
      <c r="E12" s="31">
        <v>420224.6399999999</v>
      </c>
      <c r="F12" s="141">
        <v>416838.29000000068</v>
      </c>
      <c r="G12" s="247">
        <f>E12/E11</f>
        <v>0.73086218192771457</v>
      </c>
      <c r="H12" s="215">
        <f>F12/F11</f>
        <v>0.70174109913167382</v>
      </c>
      <c r="I12" s="206">
        <f t="shared" ref="I12:I18" si="6">(F12-E12)/E12</f>
        <v>-8.0584279874669432E-3</v>
      </c>
      <c r="K12" s="31">
        <v>145933.03300000002</v>
      </c>
      <c r="L12" s="141">
        <v>141305.15900000016</v>
      </c>
      <c r="M12" s="247">
        <f>K12/K11</f>
        <v>0.90325013691292788</v>
      </c>
      <c r="N12" s="215">
        <f>L12/L11</f>
        <v>0.88916380085939817</v>
      </c>
      <c r="O12" s="206">
        <f t="shared" si="1"/>
        <v>-3.1712312866134046E-2</v>
      </c>
      <c r="Q12" s="189">
        <f t="shared" si="2"/>
        <v>3.472738604761493</v>
      </c>
      <c r="R12" s="190">
        <f t="shared" si="3"/>
        <v>3.3899275184148729</v>
      </c>
      <c r="S12" s="182">
        <f t="shared" si="4"/>
        <v>-2.3846046527394044E-2</v>
      </c>
    </row>
    <row r="13" spans="1:19" ht="24" customHeight="1">
      <c r="A13" s="8"/>
      <c r="B13" s="3" t="s">
        <v>37</v>
      </c>
      <c r="D13" s="3"/>
      <c r="E13" s="19">
        <v>53037.60000000002</v>
      </c>
      <c r="F13" s="140">
        <v>55660.269999999968</v>
      </c>
      <c r="G13" s="247">
        <f>E13/E11</f>
        <v>9.2243939004170203E-2</v>
      </c>
      <c r="H13" s="215">
        <f>F13/F11</f>
        <v>9.370324172418433E-2</v>
      </c>
      <c r="I13" s="182">
        <f t="shared" ref="I13:I14" si="7">(F13-E13)/E13</f>
        <v>4.9449258639153094E-2</v>
      </c>
      <c r="K13" s="19">
        <v>6592.9610000000002</v>
      </c>
      <c r="L13" s="140">
        <v>6884.1250000000018</v>
      </c>
      <c r="M13" s="247">
        <f>K13/K11</f>
        <v>4.080702499969005E-2</v>
      </c>
      <c r="N13" s="215">
        <f>L13/L11</f>
        <v>4.3318409560624736E-2</v>
      </c>
      <c r="O13" s="182">
        <f t="shared" si="1"/>
        <v>4.4162857932877435E-2</v>
      </c>
      <c r="Q13" s="189">
        <f t="shared" si="2"/>
        <v>1.2430730274371384</v>
      </c>
      <c r="R13" s="190">
        <f t="shared" si="3"/>
        <v>1.2368112838834606</v>
      </c>
      <c r="S13" s="182">
        <f t="shared" si="4"/>
        <v>-5.0373094866258492E-3</v>
      </c>
    </row>
    <row r="14" spans="1:19" ht="24" customHeight="1" thickBot="1">
      <c r="A14" s="8"/>
      <c r="B14" t="s">
        <v>36</v>
      </c>
      <c r="E14" s="19">
        <v>101708.86999999998</v>
      </c>
      <c r="F14" s="140">
        <v>121507.24999999997</v>
      </c>
      <c r="G14" s="247">
        <f>E14/E11</f>
        <v>0.17689387906811527</v>
      </c>
      <c r="H14" s="215">
        <f>F14/F11</f>
        <v>0.20455565914414178</v>
      </c>
      <c r="I14" s="186">
        <f t="shared" si="7"/>
        <v>0.19465735879279747</v>
      </c>
      <c r="K14" s="19">
        <v>9038.3690000000006</v>
      </c>
      <c r="L14" s="140">
        <v>10729.869999999999</v>
      </c>
      <c r="M14" s="247">
        <f>K14/K11</f>
        <v>5.5942838087381923E-2</v>
      </c>
      <c r="N14" s="215">
        <f>L14/L11</f>
        <v>6.7517789579977172E-2</v>
      </c>
      <c r="O14" s="209">
        <f t="shared" si="1"/>
        <v>0.18714670755309926</v>
      </c>
      <c r="Q14" s="189">
        <f t="shared" si="2"/>
        <v>0.88865100949405906</v>
      </c>
      <c r="R14" s="190">
        <f t="shared" si="3"/>
        <v>0.88306417929794323</v>
      </c>
      <c r="S14" s="182">
        <f t="shared" si="4"/>
        <v>-6.2868664261087328E-3</v>
      </c>
    </row>
    <row r="15" spans="1:19" ht="24" customHeight="1" thickBot="1">
      <c r="A15" s="12" t="s">
        <v>12</v>
      </c>
      <c r="B15" s="13"/>
      <c r="C15" s="13"/>
      <c r="D15" s="13"/>
      <c r="E15" s="17">
        <v>1104545.6600000001</v>
      </c>
      <c r="F15" s="145">
        <v>1027278.7000000011</v>
      </c>
      <c r="G15" s="243">
        <f>G7+G11</f>
        <v>1</v>
      </c>
      <c r="H15" s="244">
        <f>H7+H11</f>
        <v>1</v>
      </c>
      <c r="I15" s="164">
        <f t="shared" si="6"/>
        <v>-6.9953613325499847E-2</v>
      </c>
      <c r="J15" s="1"/>
      <c r="K15" s="17">
        <v>293813.9740000001</v>
      </c>
      <c r="L15" s="145">
        <v>282066.35900000005</v>
      </c>
      <c r="M15" s="243">
        <f>M7+M11</f>
        <v>1</v>
      </c>
      <c r="N15" s="244">
        <f>N7+N11</f>
        <v>1.0000000000000002</v>
      </c>
      <c r="O15" s="164">
        <f t="shared" si="1"/>
        <v>-3.9983173162485612E-2</v>
      </c>
      <c r="Q15" s="191">
        <f t="shared" si="2"/>
        <v>2.6600437142634741</v>
      </c>
      <c r="R15" s="192">
        <f t="shared" si="3"/>
        <v>2.745762751627185</v>
      </c>
      <c r="S15" s="57">
        <f t="shared" si="4"/>
        <v>3.2224672438304347E-2</v>
      </c>
    </row>
    <row r="16" spans="1:19" s="42" customFormat="1" ht="24" customHeight="1">
      <c r="A16" s="179"/>
      <c r="B16" s="177" t="s">
        <v>33</v>
      </c>
      <c r="C16" s="177"/>
      <c r="D16" s="178"/>
      <c r="E16" s="180">
        <f>E8+E12</f>
        <v>782065.7200000002</v>
      </c>
      <c r="F16" s="181">
        <f t="shared" ref="F16:F17" si="8">F8+F12</f>
        <v>759415.47000000114</v>
      </c>
      <c r="G16" s="245">
        <f>E16/E15</f>
        <v>0.70804290698131944</v>
      </c>
      <c r="H16" s="246">
        <f>F16/F15</f>
        <v>0.73924969922962513</v>
      </c>
      <c r="I16" s="207">
        <f t="shared" si="6"/>
        <v>-2.8962080066620311E-2</v>
      </c>
      <c r="J16" s="3"/>
      <c r="K16" s="180">
        <f t="shared" ref="K16:L18" si="9">K8+K12</f>
        <v>262297.64200000011</v>
      </c>
      <c r="L16" s="181">
        <f t="shared" si="9"/>
        <v>252268.05700000009</v>
      </c>
      <c r="M16" s="250">
        <f>K16/K15</f>
        <v>0.89273372001019946</v>
      </c>
      <c r="N16" s="246">
        <f>L16/L15</f>
        <v>0.89435712182890992</v>
      </c>
      <c r="O16" s="207">
        <f t="shared" si="1"/>
        <v>-3.8237419610504988E-2</v>
      </c>
      <c r="P16" s="3"/>
      <c r="Q16" s="189">
        <f t="shared" si="2"/>
        <v>3.3539079298859953</v>
      </c>
      <c r="R16" s="190">
        <f t="shared" si="3"/>
        <v>3.3218714519997823</v>
      </c>
      <c r="S16" s="182">
        <f t="shared" si="4"/>
        <v>-9.5519848952150491E-3</v>
      </c>
    </row>
    <row r="17" spans="1:19" ht="24" customHeight="1">
      <c r="A17" s="8"/>
      <c r="B17" s="3" t="s">
        <v>37</v>
      </c>
      <c r="C17" s="3"/>
      <c r="D17" s="183"/>
      <c r="E17" s="19">
        <f>E9+E13</f>
        <v>111626.69000000002</v>
      </c>
      <c r="F17" s="140">
        <f t="shared" si="8"/>
        <v>104330.85999999999</v>
      </c>
      <c r="G17" s="248">
        <f>E17/E15</f>
        <v>0.10106118202483363</v>
      </c>
      <c r="H17" s="215">
        <f>F17/F15</f>
        <v>0.10156042367081092</v>
      </c>
      <c r="I17" s="182">
        <f t="shared" si="6"/>
        <v>-6.5359189634665596E-2</v>
      </c>
      <c r="K17" s="19">
        <f t="shared" si="9"/>
        <v>15408.244999999995</v>
      </c>
      <c r="L17" s="140">
        <f t="shared" si="9"/>
        <v>15033.931000000004</v>
      </c>
      <c r="M17" s="247">
        <f>K17/K15</f>
        <v>5.2442178941427713E-2</v>
      </c>
      <c r="N17" s="215">
        <f>L17/L15</f>
        <v>5.3299269906908683E-2</v>
      </c>
      <c r="O17" s="182">
        <f t="shared" si="1"/>
        <v>-2.4293097624031246E-2</v>
      </c>
      <c r="Q17" s="189">
        <f t="shared" si="2"/>
        <v>1.3803369964656296</v>
      </c>
      <c r="R17" s="190">
        <f t="shared" si="3"/>
        <v>1.4409860131508554</v>
      </c>
      <c r="S17" s="182">
        <f t="shared" si="4"/>
        <v>4.3937833181692879E-2</v>
      </c>
    </row>
    <row r="18" spans="1:19" ht="24" customHeight="1" thickBot="1">
      <c r="A18" s="9"/>
      <c r="B18" s="184" t="s">
        <v>36</v>
      </c>
      <c r="C18" s="184"/>
      <c r="D18" s="185"/>
      <c r="E18" s="21">
        <f>E10+E14</f>
        <v>210853.24999999994</v>
      </c>
      <c r="F18" s="142">
        <f>F10+F14</f>
        <v>163532.36999999997</v>
      </c>
      <c r="G18" s="249">
        <f>E18/E15</f>
        <v>0.19089591099384692</v>
      </c>
      <c r="H18" s="221">
        <f>F18/F15</f>
        <v>0.15918987709956392</v>
      </c>
      <c r="I18" s="208">
        <f t="shared" si="6"/>
        <v>-0.22442566097510941</v>
      </c>
      <c r="K18" s="21">
        <f t="shared" si="9"/>
        <v>16108.087000000007</v>
      </c>
      <c r="L18" s="142">
        <f t="shared" si="9"/>
        <v>14764.370999999999</v>
      </c>
      <c r="M18" s="249">
        <f>K18/K15</f>
        <v>5.4824101048372875E-2</v>
      </c>
      <c r="N18" s="221">
        <f>L18/L15</f>
        <v>5.2343608264181538E-2</v>
      </c>
      <c r="O18" s="208">
        <f t="shared" si="1"/>
        <v>-8.3418720050370168E-2</v>
      </c>
      <c r="Q18" s="193">
        <f t="shared" si="2"/>
        <v>0.76394776936091868</v>
      </c>
      <c r="R18" s="194">
        <f t="shared" si="3"/>
        <v>0.90284088709776555</v>
      </c>
      <c r="S18" s="186">
        <f t="shared" si="4"/>
        <v>0.18180970389250309</v>
      </c>
    </row>
    <row r="19" spans="1:19" ht="6.75" customHeight="1">
      <c r="Q19" s="195"/>
      <c r="R19" s="195"/>
    </row>
  </sheetData>
  <mergeCells count="11">
    <mergeCell ref="A4:D6"/>
    <mergeCell ref="E4:F4"/>
    <mergeCell ref="G4:H4"/>
    <mergeCell ref="M4:N4"/>
    <mergeCell ref="Q4:R4"/>
    <mergeCell ref="E5:F5"/>
    <mergeCell ref="G5:H5"/>
    <mergeCell ref="K5:L5"/>
    <mergeCell ref="M5:N5"/>
    <mergeCell ref="Q5:R5"/>
    <mergeCell ref="K4:L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I17:I18 O17:O18 O13:O14 O9:O10 S9:S10 S17:S18 S13:S1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45" id="{F814DC98-662A-407F-BF95-DB3D2F25B9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46" id="{F6525144-5EFD-421F-96F9-446DF505F32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17" id="{61E8918D-EEF9-4FC0-AF13-9957D7A7C44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E52A8-A733-417E-BA7A-5387B52ECE0D}">
  <sheetPr codeName="Folha25">
    <pageSetUpPr fitToPage="1"/>
  </sheetPr>
  <dimension ref="A1:S40"/>
  <sheetViews>
    <sheetView showGridLines="0" workbookViewId="0">
      <selection activeCell="K7" sqref="K7:L15"/>
    </sheetView>
  </sheetViews>
  <sheetFormatPr defaultRowHeight="1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>
      <c r="A1" s="30" t="s">
        <v>173</v>
      </c>
      <c r="B1" s="4"/>
    </row>
    <row r="3" spans="1:19" ht="15.75" thickBot="1"/>
    <row r="4" spans="1:19">
      <c r="A4" s="467" t="s">
        <v>16</v>
      </c>
      <c r="B4" s="450"/>
      <c r="C4" s="450"/>
      <c r="D4" s="450"/>
      <c r="E4" s="486" t="s">
        <v>1</v>
      </c>
      <c r="F4" s="484"/>
      <c r="G4" s="479" t="s">
        <v>102</v>
      </c>
      <c r="H4" s="479"/>
      <c r="I4" s="130" t="s">
        <v>0</v>
      </c>
      <c r="K4" s="480" t="s">
        <v>19</v>
      </c>
      <c r="L4" s="479"/>
      <c r="M4" s="489" t="s">
        <v>13</v>
      </c>
      <c r="N4" s="490"/>
      <c r="O4" s="130" t="s">
        <v>0</v>
      </c>
      <c r="Q4" s="478" t="s">
        <v>22</v>
      </c>
      <c r="R4" s="479"/>
      <c r="S4" s="130" t="s">
        <v>0</v>
      </c>
    </row>
    <row r="5" spans="1:19">
      <c r="A5" s="485"/>
      <c r="B5" s="451"/>
      <c r="C5" s="451"/>
      <c r="D5" s="451"/>
      <c r="E5" s="487" t="s">
        <v>59</v>
      </c>
      <c r="F5" s="477"/>
      <c r="G5" s="481" t="str">
        <f>E5</f>
        <v>abr</v>
      </c>
      <c r="H5" s="481"/>
      <c r="I5" s="131" t="s">
        <v>152</v>
      </c>
      <c r="K5" s="476" t="str">
        <f>E5</f>
        <v>abr</v>
      </c>
      <c r="L5" s="481"/>
      <c r="M5" s="482" t="str">
        <f>E5</f>
        <v>abr</v>
      </c>
      <c r="N5" s="483"/>
      <c r="O5" s="131" t="str">
        <f>I5</f>
        <v>2026 /2025</v>
      </c>
      <c r="Q5" s="476" t="str">
        <f>E5</f>
        <v>abr</v>
      </c>
      <c r="R5" s="477"/>
      <c r="S5" s="131" t="str">
        <f>O5</f>
        <v>2026 /2025</v>
      </c>
    </row>
    <row r="6" spans="1:19" ht="19.5" customHeight="1" thickBot="1">
      <c r="A6" s="468"/>
      <c r="B6" s="491"/>
      <c r="C6" s="491"/>
      <c r="D6" s="491"/>
      <c r="E6" s="99">
        <v>2025</v>
      </c>
      <c r="F6" s="144">
        <v>2026</v>
      </c>
      <c r="G6" s="68">
        <f>E6</f>
        <v>2025</v>
      </c>
      <c r="H6" s="137">
        <f>F6</f>
        <v>2026</v>
      </c>
      <c r="I6" s="131" t="s">
        <v>1</v>
      </c>
      <c r="K6" s="16">
        <f>E6</f>
        <v>2025</v>
      </c>
      <c r="L6" s="138">
        <f>F6</f>
        <v>2026</v>
      </c>
      <c r="M6" s="136">
        <f>G6</f>
        <v>2025</v>
      </c>
      <c r="N6" s="137">
        <f>H6</f>
        <v>2026</v>
      </c>
      <c r="O6" s="260">
        <v>1000</v>
      </c>
      <c r="Q6" s="16">
        <f>E6</f>
        <v>2025</v>
      </c>
      <c r="R6" s="138">
        <f>F6</f>
        <v>2026</v>
      </c>
      <c r="S6" s="131"/>
    </row>
    <row r="7" spans="1:19" ht="24" customHeight="1" thickBot="1">
      <c r="A7" s="12" t="s">
        <v>20</v>
      </c>
      <c r="B7" s="13"/>
      <c r="C7" s="13"/>
      <c r="D7" s="13"/>
      <c r="E7" s="17">
        <v>146612.75000000003</v>
      </c>
      <c r="F7" s="145">
        <v>117787.64</v>
      </c>
      <c r="G7" s="243">
        <f>E7/E15</f>
        <v>0.51536095540314941</v>
      </c>
      <c r="H7" s="244">
        <f>F7/F15</f>
        <v>0.41108137612937079</v>
      </c>
      <c r="I7" s="164">
        <f t="shared" ref="I7:I18" si="0">(F7-E7)/E7</f>
        <v>-0.19660711636607336</v>
      </c>
      <c r="J7" s="1"/>
      <c r="K7" s="17">
        <v>35349.99900000004</v>
      </c>
      <c r="L7" s="145">
        <v>33772.526000000013</v>
      </c>
      <c r="M7" s="243">
        <f>K7/K15</f>
        <v>0.46064712961578563</v>
      </c>
      <c r="N7" s="244">
        <f>L7/L15</f>
        <v>0.43012191127397686</v>
      </c>
      <c r="O7" s="164">
        <f t="shared" ref="O7:O18" si="1">(L7-K7)/K7</f>
        <v>-4.4624414275090236E-2</v>
      </c>
      <c r="P7" s="1"/>
      <c r="Q7" s="187">
        <f t="shared" ref="Q7:R18" si="2">(K7/E7)*10</f>
        <v>2.4111135627699523</v>
      </c>
      <c r="R7" s="188">
        <f t="shared" si="2"/>
        <v>2.8672385319885869</v>
      </c>
      <c r="S7" s="55">
        <f>(R7-Q7)/Q7</f>
        <v>0.18917606215719926</v>
      </c>
    </row>
    <row r="8" spans="1:19" s="3" customFormat="1" ht="24" customHeight="1">
      <c r="A8" s="46"/>
      <c r="B8" s="177" t="s">
        <v>33</v>
      </c>
      <c r="C8" s="177"/>
      <c r="D8" s="178"/>
      <c r="E8" s="180">
        <v>98389.180000000022</v>
      </c>
      <c r="F8" s="181">
        <v>95800.2</v>
      </c>
      <c r="G8" s="245">
        <f>E8/E7</f>
        <v>0.6710820170824161</v>
      </c>
      <c r="H8" s="246">
        <f>F8/F7</f>
        <v>0.81332981966528917</v>
      </c>
      <c r="I8" s="206">
        <f t="shared" si="0"/>
        <v>-2.6313665791299658E-2</v>
      </c>
      <c r="K8" s="180">
        <v>30711.893000000036</v>
      </c>
      <c r="L8" s="181">
        <v>31001.70900000001</v>
      </c>
      <c r="M8" s="250">
        <f>K8/K7</f>
        <v>0.86879473461937018</v>
      </c>
      <c r="N8" s="246">
        <f>L8/L7</f>
        <v>0.91795647740414787</v>
      </c>
      <c r="O8" s="207">
        <f t="shared" si="1"/>
        <v>9.4366049009083578E-3</v>
      </c>
      <c r="Q8" s="189">
        <f t="shared" si="2"/>
        <v>3.1214705722722789</v>
      </c>
      <c r="R8" s="190">
        <f t="shared" si="2"/>
        <v>3.2360797785390853</v>
      </c>
      <c r="S8" s="182">
        <f t="shared" ref="S8:S18" si="3">(R8-Q8)/Q8</f>
        <v>3.6716414143022513E-2</v>
      </c>
    </row>
    <row r="9" spans="1:19" ht="24" customHeight="1">
      <c r="A9" s="8"/>
      <c r="B9" t="s">
        <v>37</v>
      </c>
      <c r="E9" s="19">
        <v>14578.240000000005</v>
      </c>
      <c r="F9" s="140">
        <v>10024.520000000002</v>
      </c>
      <c r="G9" s="247">
        <f>E9/E7</f>
        <v>9.943364407256533E-2</v>
      </c>
      <c r="H9" s="215">
        <f>F9/F7</f>
        <v>8.5106722572928728E-2</v>
      </c>
      <c r="I9" s="182">
        <f t="shared" si="0"/>
        <v>-0.31236418113572018</v>
      </c>
      <c r="K9" s="19">
        <v>2175.3399999999992</v>
      </c>
      <c r="L9" s="140">
        <v>1648.6490000000003</v>
      </c>
      <c r="M9" s="247">
        <f>K9/K7</f>
        <v>6.1537201175026819E-2</v>
      </c>
      <c r="N9" s="215">
        <f>L9/L7</f>
        <v>4.8816277467667056E-2</v>
      </c>
      <c r="O9" s="182">
        <f t="shared" si="1"/>
        <v>-0.24211893313229155</v>
      </c>
      <c r="Q9" s="189">
        <f t="shared" si="2"/>
        <v>1.4921828698114439</v>
      </c>
      <c r="R9" s="190">
        <f t="shared" si="2"/>
        <v>1.6446164005857635</v>
      </c>
      <c r="S9" s="182">
        <f t="shared" si="3"/>
        <v>0.10215472503955332</v>
      </c>
    </row>
    <row r="10" spans="1:19" ht="24" customHeight="1" thickBot="1">
      <c r="A10" s="8"/>
      <c r="B10" t="s">
        <v>36</v>
      </c>
      <c r="E10" s="19">
        <v>33645.329999999994</v>
      </c>
      <c r="F10" s="140">
        <v>11962.919999999998</v>
      </c>
      <c r="G10" s="247">
        <f>E10/E7</f>
        <v>0.22948433884501851</v>
      </c>
      <c r="H10" s="215">
        <f>F10/F7</f>
        <v>0.10156345776178212</v>
      </c>
      <c r="I10" s="186">
        <f t="shared" si="0"/>
        <v>-0.64444040227871147</v>
      </c>
      <c r="K10" s="19">
        <v>2462.7660000000001</v>
      </c>
      <c r="L10" s="140">
        <v>1122.1679999999999</v>
      </c>
      <c r="M10" s="247">
        <f>K10/K7</f>
        <v>6.966806420560287E-2</v>
      </c>
      <c r="N10" s="215">
        <f>L10/L7</f>
        <v>3.3227245128184944E-2</v>
      </c>
      <c r="O10" s="209">
        <f t="shared" si="1"/>
        <v>-0.54434647871539565</v>
      </c>
      <c r="Q10" s="189">
        <f t="shared" si="2"/>
        <v>0.73197855393304234</v>
      </c>
      <c r="R10" s="190">
        <f t="shared" si="2"/>
        <v>0.93803853908577506</v>
      </c>
      <c r="S10" s="182">
        <f t="shared" si="3"/>
        <v>0.2815109596388285</v>
      </c>
    </row>
    <row r="11" spans="1:19" ht="24" customHeight="1" thickBot="1">
      <c r="A11" s="12" t="s">
        <v>21</v>
      </c>
      <c r="B11" s="13"/>
      <c r="C11" s="13"/>
      <c r="D11" s="13"/>
      <c r="E11" s="17">
        <v>137872.81000000003</v>
      </c>
      <c r="F11" s="145">
        <v>168743.56000000006</v>
      </c>
      <c r="G11" s="243">
        <f>E11/E15</f>
        <v>0.48463904459685053</v>
      </c>
      <c r="H11" s="244">
        <f>F11/F15</f>
        <v>0.5889186238706291</v>
      </c>
      <c r="I11" s="164">
        <f t="shared" si="0"/>
        <v>0.22390745499420822</v>
      </c>
      <c r="J11" s="1"/>
      <c r="K11" s="17">
        <v>41389.866999999998</v>
      </c>
      <c r="L11" s="145">
        <v>44745.970999999983</v>
      </c>
      <c r="M11" s="243">
        <f>K11/K15</f>
        <v>0.53935287038421431</v>
      </c>
      <c r="N11" s="244">
        <f>L11/L15</f>
        <v>0.56987808872602319</v>
      </c>
      <c r="O11" s="164">
        <f t="shared" si="1"/>
        <v>8.1085160288144553E-2</v>
      </c>
      <c r="Q11" s="191">
        <f t="shared" si="2"/>
        <v>3.0020325980155182</v>
      </c>
      <c r="R11" s="192">
        <f t="shared" si="2"/>
        <v>2.6517142935706683</v>
      </c>
      <c r="S11" s="57">
        <f t="shared" si="3"/>
        <v>-0.11669370435098754</v>
      </c>
    </row>
    <row r="12" spans="1:19" s="3" customFormat="1" ht="24" customHeight="1">
      <c r="A12" s="46"/>
      <c r="B12" s="3" t="s">
        <v>33</v>
      </c>
      <c r="E12" s="31">
        <v>108416.21000000002</v>
      </c>
      <c r="F12" s="141">
        <v>119465.97000000007</v>
      </c>
      <c r="G12" s="247">
        <f>E12/E11</f>
        <v>0.78634946223261859</v>
      </c>
      <c r="H12" s="215">
        <f>F12/F11</f>
        <v>0.70797350725562525</v>
      </c>
      <c r="I12" s="206">
        <f t="shared" si="0"/>
        <v>0.10191981438938007</v>
      </c>
      <c r="K12" s="31">
        <v>38158.063999999998</v>
      </c>
      <c r="L12" s="141">
        <v>39764.530999999981</v>
      </c>
      <c r="M12" s="247">
        <f>K12/K11</f>
        <v>0.92191801437777032</v>
      </c>
      <c r="N12" s="215">
        <f>L12/L11</f>
        <v>0.88867288185566462</v>
      </c>
      <c r="O12" s="206">
        <f t="shared" si="1"/>
        <v>4.2100327731511282E-2</v>
      </c>
      <c r="Q12" s="189">
        <f t="shared" si="2"/>
        <v>3.5195902900497988</v>
      </c>
      <c r="R12" s="190">
        <f t="shared" si="2"/>
        <v>3.3285236791698884</v>
      </c>
      <c r="S12" s="182">
        <f t="shared" si="3"/>
        <v>-5.4286605864345361E-2</v>
      </c>
    </row>
    <row r="13" spans="1:19" ht="24" customHeight="1">
      <c r="A13" s="8"/>
      <c r="B13" s="3" t="s">
        <v>37</v>
      </c>
      <c r="D13" s="3"/>
      <c r="E13" s="19">
        <v>12130.35</v>
      </c>
      <c r="F13" s="140">
        <v>14127.889999999994</v>
      </c>
      <c r="G13" s="247">
        <f>E13/E11</f>
        <v>8.7982177196504502E-2</v>
      </c>
      <c r="H13" s="215">
        <f>F13/F11</f>
        <v>8.3724024786486606E-2</v>
      </c>
      <c r="I13" s="182">
        <f t="shared" si="0"/>
        <v>0.16467290721207498</v>
      </c>
      <c r="K13" s="19">
        <v>1652.7839999999999</v>
      </c>
      <c r="L13" s="140">
        <v>1814.1609999999996</v>
      </c>
      <c r="M13" s="247">
        <f>K13/K11</f>
        <v>3.9932092557823387E-2</v>
      </c>
      <c r="N13" s="215">
        <f>L13/L11</f>
        <v>4.0543560894007645E-2</v>
      </c>
      <c r="O13" s="182">
        <f t="shared" si="1"/>
        <v>9.7639497962225999E-2</v>
      </c>
      <c r="Q13" s="189">
        <f t="shared" si="2"/>
        <v>1.3625196305135465</v>
      </c>
      <c r="R13" s="190">
        <f t="shared" si="2"/>
        <v>1.2840990409749795</v>
      </c>
      <c r="S13" s="182">
        <f t="shared" si="3"/>
        <v>-5.7555566747327924E-2</v>
      </c>
    </row>
    <row r="14" spans="1:19" ht="24" customHeight="1" thickBot="1">
      <c r="A14" s="8"/>
      <c r="B14" t="s">
        <v>36</v>
      </c>
      <c r="E14" s="19">
        <v>17326.249999999989</v>
      </c>
      <c r="F14" s="140">
        <v>35149.699999999997</v>
      </c>
      <c r="G14" s="247">
        <f>E14/E11</f>
        <v>0.12566836057087677</v>
      </c>
      <c r="H14" s="215">
        <f>F14/F11</f>
        <v>0.2083024679578882</v>
      </c>
      <c r="I14" s="186">
        <f t="shared" si="0"/>
        <v>1.0286963422552498</v>
      </c>
      <c r="K14" s="19">
        <v>1579.0190000000002</v>
      </c>
      <c r="L14" s="140">
        <v>3167.279</v>
      </c>
      <c r="M14" s="247">
        <f>K14/K11</f>
        <v>3.8149893064406325E-2</v>
      </c>
      <c r="N14" s="215">
        <f>L14/L11</f>
        <v>7.0783557250327658E-2</v>
      </c>
      <c r="O14" s="209">
        <f t="shared" si="1"/>
        <v>1.0058523678309124</v>
      </c>
      <c r="Q14" s="189">
        <f t="shared" si="2"/>
        <v>0.91134492460861483</v>
      </c>
      <c r="R14" s="190">
        <f t="shared" si="2"/>
        <v>0.90108279729272245</v>
      </c>
      <c r="S14" s="182">
        <f t="shared" si="3"/>
        <v>-1.1260420768019901E-2</v>
      </c>
    </row>
    <row r="15" spans="1:19" ht="24" customHeight="1" thickBot="1">
      <c r="A15" s="12" t="s">
        <v>12</v>
      </c>
      <c r="B15" s="13"/>
      <c r="C15" s="13"/>
      <c r="D15" s="13"/>
      <c r="E15" s="17">
        <v>284485.56000000006</v>
      </c>
      <c r="F15" s="145">
        <v>286531.20000000007</v>
      </c>
      <c r="G15" s="243">
        <f>G7+G11</f>
        <v>1</v>
      </c>
      <c r="H15" s="244">
        <f>H7+H11</f>
        <v>0.99999999999999989</v>
      </c>
      <c r="I15" s="164">
        <f t="shared" si="0"/>
        <v>7.1906637370276845E-3</v>
      </c>
      <c r="J15" s="1"/>
      <c r="K15" s="17">
        <v>76739.866000000038</v>
      </c>
      <c r="L15" s="145">
        <v>78518.496999999988</v>
      </c>
      <c r="M15" s="243">
        <f>M7+M11</f>
        <v>1</v>
      </c>
      <c r="N15" s="244">
        <f>N7+N11</f>
        <v>1</v>
      </c>
      <c r="O15" s="164">
        <f t="shared" si="1"/>
        <v>2.3177405600368777E-2</v>
      </c>
      <c r="Q15" s="191">
        <f t="shared" si="2"/>
        <v>2.6974959994454561</v>
      </c>
      <c r="R15" s="192">
        <f t="shared" si="2"/>
        <v>2.7403122940887403</v>
      </c>
      <c r="S15" s="57">
        <f t="shared" si="3"/>
        <v>1.5872607281748049E-2</v>
      </c>
    </row>
    <row r="16" spans="1:19" s="42" customFormat="1" ht="24" customHeight="1">
      <c r="A16" s="179"/>
      <c r="B16" s="177" t="s">
        <v>33</v>
      </c>
      <c r="C16" s="177"/>
      <c r="D16" s="178"/>
      <c r="E16" s="180">
        <f>E8+E12</f>
        <v>206805.39000000004</v>
      </c>
      <c r="F16" s="181">
        <f t="shared" ref="F16:F17" si="4">F8+F12</f>
        <v>215266.17000000007</v>
      </c>
      <c r="G16" s="245">
        <f>E16/E15</f>
        <v>0.72694512157313007</v>
      </c>
      <c r="H16" s="246">
        <f>F16/F15</f>
        <v>0.75128352514490571</v>
      </c>
      <c r="I16" s="207">
        <f t="shared" si="0"/>
        <v>4.0911796351149388E-2</v>
      </c>
      <c r="J16" s="3"/>
      <c r="K16" s="180">
        <f t="shared" ref="K16:L18" si="5">K8+K12</f>
        <v>68869.957000000039</v>
      </c>
      <c r="L16" s="181">
        <f t="shared" si="5"/>
        <v>70766.239999999991</v>
      </c>
      <c r="M16" s="250">
        <f>K16/K15</f>
        <v>0.89744692804128701</v>
      </c>
      <c r="N16" s="246">
        <f>L16/L15</f>
        <v>0.90126839794195246</v>
      </c>
      <c r="O16" s="207">
        <f t="shared" si="1"/>
        <v>2.7534255611629772E-2</v>
      </c>
      <c r="P16" s="3"/>
      <c r="Q16" s="189">
        <f t="shared" si="2"/>
        <v>3.3301819164384461</v>
      </c>
      <c r="R16" s="190">
        <f t="shared" si="2"/>
        <v>3.2873832428012246</v>
      </c>
      <c r="S16" s="182">
        <f t="shared" si="3"/>
        <v>-1.2851752460115952E-2</v>
      </c>
    </row>
    <row r="17" spans="1:19" ht="24" customHeight="1">
      <c r="A17" s="8"/>
      <c r="B17" s="3" t="s">
        <v>37</v>
      </c>
      <c r="C17" s="3"/>
      <c r="D17" s="183"/>
      <c r="E17" s="19">
        <f>E9+E13</f>
        <v>26708.590000000004</v>
      </c>
      <c r="F17" s="140">
        <f t="shared" si="4"/>
        <v>24152.409999999996</v>
      </c>
      <c r="G17" s="248">
        <f>E17/E15</f>
        <v>9.3883816106518719E-2</v>
      </c>
      <c r="H17" s="215">
        <f>F17/F15</f>
        <v>8.4292426095308265E-2</v>
      </c>
      <c r="I17" s="182">
        <f t="shared" si="0"/>
        <v>-9.5706287752367586E-2</v>
      </c>
      <c r="K17" s="19">
        <f t="shared" si="5"/>
        <v>3828.1239999999989</v>
      </c>
      <c r="L17" s="140">
        <f t="shared" si="5"/>
        <v>3462.81</v>
      </c>
      <c r="M17" s="247">
        <f>K17/K15</f>
        <v>4.9884423827375422E-2</v>
      </c>
      <c r="N17" s="215">
        <f>L17/L15</f>
        <v>4.4101837558097941E-2</v>
      </c>
      <c r="O17" s="182">
        <f t="shared" si="1"/>
        <v>-9.5428988193694622E-2</v>
      </c>
      <c r="Q17" s="189">
        <f t="shared" si="2"/>
        <v>1.4332931839531771</v>
      </c>
      <c r="R17" s="190">
        <f t="shared" si="2"/>
        <v>1.4337326999665874</v>
      </c>
      <c r="S17" s="182">
        <f t="shared" si="3"/>
        <v>3.066476686912506E-4</v>
      </c>
    </row>
    <row r="18" spans="1:19" ht="24" customHeight="1" thickBot="1">
      <c r="A18" s="9"/>
      <c r="B18" s="184" t="s">
        <v>36</v>
      </c>
      <c r="C18" s="184"/>
      <c r="D18" s="185"/>
      <c r="E18" s="21">
        <f>E10+E14</f>
        <v>50971.579999999987</v>
      </c>
      <c r="F18" s="142">
        <f>F10+F14</f>
        <v>47112.619999999995</v>
      </c>
      <c r="G18" s="249">
        <f>E18/E15</f>
        <v>0.17917106232035107</v>
      </c>
      <c r="H18" s="221">
        <f>F18/F15</f>
        <v>0.16442404875978597</v>
      </c>
      <c r="I18" s="208">
        <f t="shared" si="0"/>
        <v>-7.5708071046649783E-2</v>
      </c>
      <c r="K18" s="21">
        <f t="shared" si="5"/>
        <v>4041.7850000000003</v>
      </c>
      <c r="L18" s="142">
        <f t="shared" si="5"/>
        <v>4289.4470000000001</v>
      </c>
      <c r="M18" s="249">
        <f>K18/K15</f>
        <v>5.2668648131337606E-2</v>
      </c>
      <c r="N18" s="221">
        <f>L18/L15</f>
        <v>5.4629764499949621E-2</v>
      </c>
      <c r="O18" s="208">
        <f t="shared" si="1"/>
        <v>6.1275401833595748E-2</v>
      </c>
      <c r="Q18" s="193">
        <f t="shared" si="2"/>
        <v>0.79294873731597115</v>
      </c>
      <c r="R18" s="194">
        <f t="shared" si="2"/>
        <v>0.91046666477050109</v>
      </c>
      <c r="S18" s="186">
        <f t="shared" si="3"/>
        <v>0.14820368823880459</v>
      </c>
    </row>
    <row r="19" spans="1:19" ht="6.75" customHeight="1">
      <c r="Q19" s="195"/>
      <c r="R19" s="195"/>
    </row>
    <row r="20" spans="1:19">
      <c r="Q20"/>
      <c r="R20"/>
    </row>
    <row r="21" spans="1:19">
      <c r="Q21"/>
      <c r="R21"/>
    </row>
    <row r="22" spans="1:19">
      <c r="Q22"/>
      <c r="R22"/>
    </row>
    <row r="23" spans="1:19">
      <c r="Q23"/>
      <c r="R23"/>
    </row>
    <row r="24" spans="1:19">
      <c r="Q24"/>
      <c r="R24"/>
    </row>
    <row r="25" spans="1:19">
      <c r="Q25"/>
      <c r="R25"/>
    </row>
    <row r="26" spans="1:19">
      <c r="Q26"/>
      <c r="R26"/>
    </row>
    <row r="27" spans="1:19" ht="19.5" customHeight="1">
      <c r="Q27"/>
      <c r="R27"/>
    </row>
    <row r="28" spans="1:19" ht="24" customHeight="1">
      <c r="Q28"/>
      <c r="R28"/>
    </row>
    <row r="29" spans="1:19" ht="24" customHeight="1">
      <c r="Q29"/>
      <c r="R29"/>
    </row>
    <row r="30" spans="1:19" ht="24" customHeight="1">
      <c r="Q30"/>
      <c r="R30"/>
    </row>
    <row r="31" spans="1:19" ht="24" customHeight="1">
      <c r="Q31"/>
      <c r="R31"/>
    </row>
    <row r="32" spans="1:19" ht="24" customHeight="1">
      <c r="Q32"/>
      <c r="R32"/>
    </row>
    <row r="33" spans="17:18" ht="24" customHeight="1">
      <c r="Q33"/>
      <c r="R33"/>
    </row>
    <row r="34" spans="17:18" ht="24" customHeight="1">
      <c r="Q34"/>
      <c r="R34"/>
    </row>
    <row r="35" spans="17:18" ht="24" customHeight="1">
      <c r="Q35"/>
      <c r="R35"/>
    </row>
    <row r="36" spans="17:18" ht="24" customHeight="1">
      <c r="Q36"/>
      <c r="R36"/>
    </row>
    <row r="37" spans="17:18" ht="24" customHeight="1">
      <c r="Q37"/>
      <c r="R37"/>
    </row>
    <row r="38" spans="17:18" ht="24" customHeight="1">
      <c r="Q38"/>
      <c r="R38"/>
    </row>
    <row r="39" spans="17:18" ht="24" customHeight="1">
      <c r="Q39"/>
      <c r="R39"/>
    </row>
    <row r="40" spans="17:18">
      <c r="Q40"/>
      <c r="R40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3D817A36-1A17-4CC4-BB67-F87E337E396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5" id="{280ECDF9-A74A-4F1C-B802-75CF72FE2A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4" id="{C0A41E30-6A01-458B-BB4C-B470224D480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28</vt:i4>
      </vt:variant>
      <vt:variant>
        <vt:lpstr>Intervalos com Nome</vt:lpstr>
      </vt:variant>
      <vt:variant>
        <vt:i4>19</vt:i4>
      </vt:variant>
    </vt:vector>
  </HeadingPairs>
  <TitlesOfParts>
    <vt:vector size="47" baseType="lpstr">
      <vt:lpstr>Indice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1 (2)</vt:lpstr>
      <vt:lpstr>'1'!Área_de_Impressão</vt:lpstr>
      <vt:lpstr>'11'!Área_de_Impressão</vt:lpstr>
      <vt:lpstr>'13'!Área_de_Impressão</vt:lpstr>
      <vt:lpstr>'15'!Área_de_Impressão</vt:lpstr>
      <vt:lpstr>'17'!Área_de_Impressão</vt:lpstr>
      <vt:lpstr>'19'!Área_de_Impressão</vt:lpstr>
      <vt:lpstr>'2'!Área_de_Impressão</vt:lpstr>
      <vt:lpstr>'20'!Área_de_Impressão</vt:lpstr>
      <vt:lpstr>'21'!Área_de_Impressão</vt:lpstr>
      <vt:lpstr>'22'!Área_de_Impressão</vt:lpstr>
      <vt:lpstr>'23'!Área_de_Impressão</vt:lpstr>
      <vt:lpstr>'24'!Área_de_Impressão</vt:lpstr>
      <vt:lpstr>'25'!Área_de_Impressão</vt:lpstr>
      <vt:lpstr>'3'!Área_de_Impressão</vt:lpstr>
      <vt:lpstr>'4'!Área_de_Impressão</vt:lpstr>
      <vt:lpstr>'5'!Área_de_Impressão</vt:lpstr>
      <vt:lpstr>'8'!Área_de_Impressão</vt:lpstr>
      <vt:lpstr>'9'!Área_de_Impressão</vt:lpstr>
      <vt:lpstr>Indice!Área_de_Impressão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Maria João Lima</cp:lastModifiedBy>
  <cp:lastPrinted>2019-01-18T14:14:45Z</cp:lastPrinted>
  <dcterms:created xsi:type="dcterms:W3CDTF">2012-12-21T10:54:30Z</dcterms:created>
  <dcterms:modified xsi:type="dcterms:W3CDTF">2026-06-23T14:21:11Z</dcterms:modified>
</cp:coreProperties>
</file>